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\sdpal\bppal\0-Programmes scolaires - lait et F&amp;L à l'école\4-Communication_2018_2022\3-com_2022\SRAL-SALIM\Supports_sept2022\"/>
    </mc:Choice>
  </mc:AlternateContent>
  <workbookProtection workbookAlgorithmName="SHA-512" workbookHashValue="MP0xMqdzHJ21/e84a4+lPXXXEIs/QjUAC+Egglzx6zWxu6BrqFEWeOe/T7YMaJyEYbKBRxOD8Yq6Rm8EI1Bypw==" workbookSaltValue="SwiGv39K2/e69d/QAnmvDg==" workbookSpinCount="100000" lockStructure="1"/>
  <bookViews>
    <workbookView xWindow="0" yWindow="0" windowWidth="20490" windowHeight="7020" firstSheet="1" activeTab="2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state="hidden" r:id="rId6"/>
    <sheet name="REFERENTIEL 2 MATIN&amp;GOUTER " sheetId="5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7" l="1"/>
  <c r="H18" i="1"/>
  <c r="D16" i="7"/>
  <c r="D16" i="6" l="1"/>
  <c r="N16" i="7"/>
  <c r="D14" i="4"/>
  <c r="P21" i="7"/>
  <c r="Q21" i="7"/>
  <c r="P22" i="7"/>
  <c r="Q22" i="7"/>
  <c r="P23" i="7"/>
  <c r="Q23" i="7"/>
  <c r="Q20" i="7"/>
  <c r="P20" i="7"/>
  <c r="G21" i="7"/>
  <c r="H21" i="7"/>
  <c r="G22" i="7"/>
  <c r="H22" i="7"/>
  <c r="H20" i="7"/>
  <c r="G20" i="7"/>
  <c r="L26" i="7"/>
  <c r="C25" i="7"/>
  <c r="O24" i="7"/>
  <c r="R23" i="7"/>
  <c r="F23" i="7"/>
  <c r="R22" i="7"/>
  <c r="I22" i="7"/>
  <c r="R21" i="7"/>
  <c r="I21" i="7"/>
  <c r="R20" i="7"/>
  <c r="C25" i="6"/>
  <c r="F23" i="6"/>
  <c r="P21" i="6"/>
  <c r="R21" i="6" s="1"/>
  <c r="Q21" i="6"/>
  <c r="P22" i="6"/>
  <c r="R22" i="6" s="1"/>
  <c r="Q22" i="6"/>
  <c r="P23" i="6"/>
  <c r="R23" i="6" s="1"/>
  <c r="Q23" i="6"/>
  <c r="P20" i="6"/>
  <c r="R20" i="6" s="1"/>
  <c r="Q20" i="6"/>
  <c r="H20" i="6"/>
  <c r="R24" i="7" l="1"/>
  <c r="I23" i="7"/>
  <c r="C26" i="7"/>
  <c r="H21" i="6"/>
  <c r="H22" i="6"/>
  <c r="G21" i="6"/>
  <c r="I21" i="6" s="1"/>
  <c r="G22" i="6"/>
  <c r="I22" i="6" s="1"/>
  <c r="G20" i="6"/>
  <c r="I20" i="6" s="1"/>
  <c r="L26" i="6"/>
  <c r="O24" i="6"/>
  <c r="N16" i="6"/>
  <c r="M30" i="7" l="1"/>
  <c r="D32" i="7" s="1"/>
  <c r="R24" i="6"/>
  <c r="C26" i="6"/>
  <c r="I23" i="6"/>
  <c r="M30" i="6" l="1"/>
  <c r="D32" i="6" s="1"/>
  <c r="K24" i="1" l="1"/>
  <c r="M14" i="4" l="1"/>
  <c r="D14" i="1"/>
  <c r="O19" i="4"/>
  <c r="P19" i="4" s="1"/>
  <c r="O20" i="4"/>
  <c r="P20" i="4" s="1"/>
  <c r="O21" i="4"/>
  <c r="O18" i="4"/>
  <c r="G19" i="4"/>
  <c r="H19" i="4" s="1"/>
  <c r="G20" i="4"/>
  <c r="G18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O20" i="1"/>
  <c r="P20" i="1" s="1"/>
  <c r="O21" i="1"/>
  <c r="P21" i="1" s="1"/>
  <c r="O19" i="1"/>
  <c r="P19" i="1" s="1"/>
  <c r="O18" i="1"/>
  <c r="G20" i="1"/>
  <c r="G19" i="1"/>
  <c r="H19" i="1" s="1"/>
  <c r="G18" i="1"/>
  <c r="C23" i="1"/>
  <c r="N22" i="1"/>
  <c r="F21" i="1"/>
  <c r="H20" i="1"/>
  <c r="M14" i="1"/>
  <c r="C24" i="1" l="1"/>
  <c r="H21" i="1"/>
  <c r="P22" i="1"/>
  <c r="L28" i="1" l="1"/>
  <c r="D30" i="1" s="1"/>
</calcChain>
</file>

<file path=xl/sharedStrings.xml><?xml version="1.0" encoding="utf-8"?>
<sst xmlns="http://schemas.openxmlformats.org/spreadsheetml/2006/main" count="256" uniqueCount="98">
  <si>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2022/2023</t>
    </r>
  </si>
  <si>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</si>
  <si>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</si>
  <si>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</si>
  <si>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</si>
  <si>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</si>
  <si>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Année scolaire : 2022/2023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</si>
  <si>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</si>
  <si>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</si>
  <si>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</si>
  <si>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2022-1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</si>
  <si>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</si>
  <si>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</si>
  <si>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</si>
  <si>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</si>
  <si>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</si>
  <si>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</si>
  <si>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</si>
  <si>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Fruits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</si>
  <si>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</si>
  <si>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</si>
  <si>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</si>
  <si>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</si>
  <si>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</si>
  <si>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</si>
  <si>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Lait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</si>
  <si>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</si>
  <si>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</si>
  <si>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</si>
  <si>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</si>
  <si>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</si>
  <si>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</si>
  <si>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</si>
  <si>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</si>
  <si>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</si>
  <si>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</si>
  <si>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</si>
  <si>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</si>
  <si>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</si>
  <si>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</si>
  <si>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</si>
  <si>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</si>
  <si>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</si>
  <si>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2022-2</t>
  </si>
  <si>
    <t>FRUITS</t>
  </si>
  <si>
    <t>B</t>
  </si>
  <si>
    <t>2022-3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</si>
  <si>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</si>
  <si>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</si>
  <si>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</si>
  <si>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</si>
  <si>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</si>
  <si>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</si>
  <si>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</si>
  <si>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</si>
  <si>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</si>
  <si>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</si>
  <si>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</si>
  <si>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</si>
  <si>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</si>
  <si>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</si>
  <si>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</si>
  <si>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</si>
  <si>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</si>
  <si>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</si>
  <si>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</si>
  <si>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</si>
  <si>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</si>
  <si>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</si>
  <si>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</si>
  <si>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</si>
  <si>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</si>
  <si>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</si>
  <si>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3-A</t>
  </si>
  <si>
    <t>3-B</t>
  </si>
  <si>
    <t>3-C</t>
  </si>
  <si>
    <t>3-CO</t>
  </si>
  <si>
    <t>3-GA</t>
  </si>
  <si>
    <t>3-MA</t>
  </si>
  <si>
    <t>3-GU</t>
  </si>
  <si>
    <t>3-RE</t>
  </si>
  <si>
    <t>3-MY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</si>
  <si>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</si>
  <si>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</si>
  <si>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</si>
  <si>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</si>
  <si>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</si>
  <si>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</si>
  <si>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</si>
  <si>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</si>
  <si>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</si>
  <si>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</si>
  <si>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t>Simulateur pour le calcul du montant de l'aide Déclinaison MATINALE et la Déclinaison GOUTER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</si>
  <si>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</si>
  <si>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</si>
  <si>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t>Nouveauté : vous pouvez déclarer une portion moyenne inférieure à la portion recommandée.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</si>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</sst>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198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8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12" borderId="40" xfId="0" applyFill="1" applyBorder="1" applyAlignment="1">
      <alignment vertical="center"/>
    </xf>
    <xf numFmtId="0" fontId="0" fillId="12" borderId="41" xfId="0" applyFill="1" applyBorder="1" applyAlignment="1">
      <alignment vertical="center"/>
    </xf>
    <xf numFmtId="0" fontId="0" fillId="12" borderId="49" xfId="0" applyFill="1" applyBorder="1" applyAlignment="1">
      <alignment vertical="center"/>
    </xf>
    <xf numFmtId="0" fontId="0" fillId="12" borderId="32" xfId="0" applyFill="1" applyBorder="1" applyAlignment="1">
      <alignment vertical="center"/>
    </xf>
    <xf numFmtId="0" fontId="0" fillId="13" borderId="50" xfId="0" applyFill="1" applyBorder="1" applyAlignment="1">
      <alignment vertical="center"/>
    </xf>
    <xf numFmtId="0" fontId="0" fillId="13" borderId="51" xfId="0" applyFill="1" applyBorder="1" applyAlignment="1">
      <alignment vertical="center"/>
    </xf>
    <xf numFmtId="0" fontId="0" fillId="13" borderId="52" xfId="0" applyFill="1" applyBorder="1" applyAlignment="1">
      <alignment vertical="center"/>
    </xf>
    <xf numFmtId="0" fontId="0" fillId="13" borderId="17" xfId="0" applyFill="1" applyBorder="1" applyAlignment="1">
      <alignment vertical="center"/>
    </xf>
    <xf numFmtId="0" fontId="0" fillId="13" borderId="53" xfId="0" applyFill="1" applyBorder="1" applyAlignment="1">
      <alignment vertical="center"/>
    </xf>
    <xf numFmtId="0" fontId="0" fillId="13" borderId="44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6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2" borderId="55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54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Normal="100" workbookViewId="0">
      <selection activeCell="D15" sqref="D15"/>
    </sheetView>
  </sheetViews>
  <sheetFormatPr baseColWidth="10" defaultColWidth="11.42578125" defaultRowHeight="15" x14ac:dyDescent="0.25"/>
  <cols>
    <col min="1" max="1" width="2.140625" style="1" customWidth="1"/>
    <col min="2" max="3" width="11.42578125" style="1"/>
    <col min="4" max="5" width="35.7109375" style="1" customWidth="1"/>
    <col min="6" max="16384" width="11.42578125" style="1"/>
  </cols>
  <sheetData>
    <row r="1" spans="2:8" ht="15.75" thickBot="1" x14ac:dyDescent="0.3"/>
    <row r="2" spans="2:8" ht="79.5" customHeight="1" thickBot="1" x14ac:dyDescent="0.3">
      <c r="B2" s="143" t="s">
        <v>0</v>
      </c>
      <c r="C2" s="144"/>
      <c r="D2" s="144"/>
      <c r="E2" s="144"/>
      <c r="F2" s="144"/>
      <c r="G2" s="144"/>
      <c r="H2" s="145"/>
    </row>
    <row r="5" spans="2:8" ht="15.75" x14ac:dyDescent="0.25">
      <c r="C5" s="2" t="s">
        <v>1</v>
      </c>
    </row>
    <row r="6" spans="2:8" ht="15.75" thickBot="1" x14ac:dyDescent="0.3"/>
    <row r="7" spans="2:8" ht="54.95" customHeight="1" thickBot="1" x14ac:dyDescent="0.3">
      <c r="D7" s="3" t="s">
        <v>2</v>
      </c>
      <c r="E7" s="3" t="s">
        <v>3</v>
      </c>
    </row>
    <row r="10" spans="2:8" ht="15.75" thickBot="1" x14ac:dyDescent="0.3"/>
    <row r="11" spans="2:8" ht="70.150000000000006" customHeight="1" thickBot="1" x14ac:dyDescent="0.3">
      <c r="D11" s="130" t="s">
        <v>4</v>
      </c>
      <c r="E11" s="130" t="s">
        <v>5</v>
      </c>
    </row>
    <row r="14" spans="2:8" x14ac:dyDescent="0.25">
      <c r="B14" s="140"/>
    </row>
  </sheetData>
  <mergeCells count="1">
    <mergeCell ref="B2:H2"/>
  </mergeCells>
  <hyperlinks>
    <hyperlink ref="D11" location="'GOUTER&amp;MATIN Métropole'!A1" display="'GOUTER&amp;MATIN Métropole'!A1"/>
    <hyperlink ref="E11" location="'GOUTER&amp;MATIN Outre-Mer'!A1" display="'GOUTER&amp;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D7" sqref="D7"/>
    </sheetView>
  </sheetViews>
  <sheetFormatPr baseColWidth="10" defaultRowHeight="15" x14ac:dyDescent="0.25"/>
  <cols>
    <col min="5" max="5" width="2.28515625" customWidth="1"/>
    <col min="6" max="6" width="12.28515625" customWidth="1"/>
    <col min="7" max="7" width="11.42578125" customWidth="1"/>
    <col min="12" max="12" width="15.42578125" customWidth="1"/>
    <col min="14" max="14" width="12" customWidth="1"/>
  </cols>
  <sheetData>
    <row r="1" spans="1:16" s="4" customFormat="1" x14ac:dyDescent="0.25">
      <c r="A1" s="169" t="s">
        <v>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/>
    </row>
    <row r="2" spans="1:16" s="4" customFormat="1" ht="15" customHeight="1" x14ac:dyDescent="0.25">
      <c r="A2" s="172" t="s">
        <v>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4"/>
    </row>
    <row r="3" spans="1:16" s="4" customFormat="1" ht="15" customHeight="1" x14ac:dyDescent="0.25">
      <c r="A3" s="17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4"/>
    </row>
    <row r="4" spans="1:16" s="4" customFormat="1" ht="15" customHeight="1" x14ac:dyDescent="0.25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4"/>
    </row>
    <row r="5" spans="1:16" s="4" customFormat="1" ht="15.75" thickBot="1" x14ac:dyDescent="0.3">
      <c r="A5" s="175" t="s">
        <v>8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/>
    </row>
    <row r="6" spans="1:16" s="4" customFormat="1" ht="9" customHeight="1" thickBot="1" x14ac:dyDescent="0.3"/>
    <row r="7" spans="1:16" s="4" customFormat="1" ht="15.75" thickBot="1" x14ac:dyDescent="0.3">
      <c r="A7" s="166" t="s">
        <v>9</v>
      </c>
      <c r="B7" s="166"/>
      <c r="C7" s="167"/>
      <c r="D7" s="5" t="s">
        <v>10</v>
      </c>
      <c r="E7" s="6"/>
    </row>
    <row r="8" spans="1:16" s="4" customFormat="1" ht="9.9499999999999993" customHeight="1" thickBot="1" x14ac:dyDescent="0.3">
      <c r="G8" s="165" t="s">
        <v>94</v>
      </c>
      <c r="H8" s="165"/>
      <c r="I8" s="165"/>
      <c r="J8" s="165"/>
      <c r="K8" s="165"/>
      <c r="L8" s="165"/>
      <c r="M8" s="165"/>
      <c r="N8" s="165"/>
      <c r="O8" s="165"/>
    </row>
    <row r="9" spans="1:16" s="4" customFormat="1" ht="15.75" thickBot="1" x14ac:dyDescent="0.3">
      <c r="A9" s="166" t="s">
        <v>11</v>
      </c>
      <c r="B9" s="166"/>
      <c r="C9" s="167"/>
      <c r="D9" s="5"/>
      <c r="G9" s="165"/>
      <c r="H9" s="165"/>
      <c r="I9" s="165"/>
      <c r="J9" s="165"/>
      <c r="K9" s="165"/>
      <c r="L9" s="165"/>
      <c r="M9" s="165"/>
      <c r="N9" s="165"/>
      <c r="O9" s="165"/>
    </row>
    <row r="10" spans="1:16" s="4" customFormat="1" ht="9.9499999999999993" customHeight="1" thickBot="1" x14ac:dyDescent="0.3">
      <c r="G10" s="168" t="s">
        <v>95</v>
      </c>
      <c r="H10" s="168"/>
      <c r="I10" s="168"/>
      <c r="J10" s="168"/>
      <c r="K10" s="168"/>
      <c r="L10" s="168"/>
      <c r="M10" s="168"/>
      <c r="N10" s="168"/>
      <c r="O10" s="168"/>
    </row>
    <row r="11" spans="1:16" s="4" customFormat="1" ht="15.75" thickBot="1" x14ac:dyDescent="0.3">
      <c r="A11" s="166" t="s">
        <v>14</v>
      </c>
      <c r="B11" s="166"/>
      <c r="C11" s="167"/>
      <c r="D11" s="5"/>
      <c r="E11" s="6"/>
      <c r="G11" s="168"/>
      <c r="H11" s="168"/>
      <c r="I11" s="168"/>
      <c r="J11" s="168"/>
      <c r="K11" s="168"/>
      <c r="L11" s="168"/>
      <c r="M11" s="168"/>
      <c r="N11" s="168"/>
      <c r="O11" s="168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2" t="s">
        <v>15</v>
      </c>
      <c r="B14" s="153"/>
      <c r="C14" s="154"/>
      <c r="D14" s="8" t="b">
        <f>IF(D7="2022-1",(IF(D9="A",'REFENRENTIEL 1 MIDI'!M2,IF(D9="B",'REFENRENTIEL 1 MIDI'!M3,IF(D9="C",'REFENRENTIEL 1 MIDI'!M4,IF(D9="CORSE",'REFENRENTIEL 1 MIDI'!M5))))),"en attente")</f>
        <v>0</v>
      </c>
      <c r="E14" s="9" t="s">
        <v>16</v>
      </c>
      <c r="J14" s="152" t="s">
        <v>15</v>
      </c>
      <c r="K14" s="153"/>
      <c r="L14" s="154"/>
      <c r="M14" s="8" t="b">
        <f>$D$14</f>
        <v>0</v>
      </c>
      <c r="N14" s="9" t="s">
        <v>17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5" t="s">
        <v>18</v>
      </c>
      <c r="B16" s="156" t="s">
        <v>19</v>
      </c>
      <c r="C16" s="158" t="s">
        <v>20</v>
      </c>
      <c r="D16" s="160" t="s">
        <v>21</v>
      </c>
      <c r="F16" s="162" t="s">
        <v>22</v>
      </c>
      <c r="G16" s="162" t="s">
        <v>23</v>
      </c>
      <c r="H16" s="162" t="s">
        <v>24</v>
      </c>
      <c r="J16" s="164" t="s">
        <v>25</v>
      </c>
      <c r="K16" s="148" t="s">
        <v>19</v>
      </c>
      <c r="L16" s="148" t="s">
        <v>20</v>
      </c>
      <c r="M16" s="149" t="s">
        <v>21</v>
      </c>
      <c r="N16" s="150" t="s">
        <v>22</v>
      </c>
      <c r="O16" s="150" t="s">
        <v>23</v>
      </c>
      <c r="P16" s="150" t="s">
        <v>24</v>
      </c>
    </row>
    <row r="17" spans="1:21" s="4" customFormat="1" ht="22.5" customHeight="1" thickBot="1" x14ac:dyDescent="0.3">
      <c r="A17" s="155"/>
      <c r="B17" s="157"/>
      <c r="C17" s="159"/>
      <c r="D17" s="161"/>
      <c r="F17" s="163"/>
      <c r="G17" s="163"/>
      <c r="H17" s="163"/>
      <c r="J17" s="164"/>
      <c r="K17" s="148"/>
      <c r="L17" s="148"/>
      <c r="M17" s="149"/>
      <c r="N17" s="151"/>
      <c r="O17" s="150"/>
      <c r="P17" s="150"/>
    </row>
    <row r="18" spans="1:21" s="4" customFormat="1" ht="27.75" customHeight="1" x14ac:dyDescent="0.25">
      <c r="A18" s="155"/>
      <c r="B18" s="12">
        <v>1</v>
      </c>
      <c r="C18" s="13" t="s">
        <v>26</v>
      </c>
      <c r="D18" s="141">
        <v>0.1</v>
      </c>
      <c r="E18" s="14"/>
      <c r="F18" s="15"/>
      <c r="G18" s="131">
        <f>D18*'REFENRENTIEL 1 MIDI'!I3</f>
        <v>0.15600000000000003</v>
      </c>
      <c r="H18" s="132" t="str">
        <f>IF(F18="","",F18*G18*$D$11)</f>
        <v/>
      </c>
      <c r="I18" s="14"/>
      <c r="J18" s="164"/>
      <c r="K18" s="16">
        <v>5</v>
      </c>
      <c r="L18" s="17" t="s">
        <v>27</v>
      </c>
      <c r="M18" s="142">
        <v>0.125</v>
      </c>
      <c r="N18" s="15"/>
      <c r="O18" s="133">
        <f>M18*'REFENRENTIEL 1 MIDI'!I6</f>
        <v>0.14124999999999999</v>
      </c>
      <c r="P18" s="134" t="str">
        <f>IF(N18="","",N18*O18*$D$11)</f>
        <v/>
      </c>
    </row>
    <row r="19" spans="1:21" s="14" customFormat="1" ht="26.25" customHeight="1" x14ac:dyDescent="0.25">
      <c r="A19" s="155"/>
      <c r="B19" s="12">
        <v>2</v>
      </c>
      <c r="C19" s="13" t="s">
        <v>28</v>
      </c>
      <c r="D19" s="141">
        <v>0.1</v>
      </c>
      <c r="F19" s="18"/>
      <c r="G19" s="131">
        <f>D19*'REFENRENTIEL 1 MIDI'!I4</f>
        <v>0.13999999999999999</v>
      </c>
      <c r="H19" s="132" t="str">
        <f>IF(F19="","",F19*G19*$D$11)</f>
        <v/>
      </c>
      <c r="J19" s="164"/>
      <c r="K19" s="19">
        <v>6</v>
      </c>
      <c r="L19" s="17" t="s">
        <v>29</v>
      </c>
      <c r="M19" s="142">
        <v>0.125</v>
      </c>
      <c r="N19" s="18"/>
      <c r="O19" s="133">
        <f>M19*'REFENRENTIEL 1 MIDI'!I7</f>
        <v>0.13500000000000001</v>
      </c>
      <c r="P19" s="134" t="str">
        <f t="shared" ref="P19:P21" si="0">IF(N19="","",N19*O19*$D$11)</f>
        <v/>
      </c>
    </row>
    <row r="20" spans="1:21" s="14" customFormat="1" ht="45.75" thickBot="1" x14ac:dyDescent="0.3">
      <c r="A20" s="155"/>
      <c r="B20" s="12">
        <v>3</v>
      </c>
      <c r="C20" s="20" t="s">
        <v>30</v>
      </c>
      <c r="D20" s="141">
        <v>0.1</v>
      </c>
      <c r="E20" s="21"/>
      <c r="F20" s="22"/>
      <c r="G20" s="131">
        <f>D20*'REFENRENTIEL 1 MIDI'!I5</f>
        <v>0.25800000000000001</v>
      </c>
      <c r="H20" s="132" t="str">
        <f t="shared" ref="H20" si="1">IF(F20="","",F20*G20*$D$11)</f>
        <v/>
      </c>
      <c r="J20" s="164"/>
      <c r="K20" s="19">
        <v>7</v>
      </c>
      <c r="L20" s="17" t="s">
        <v>31</v>
      </c>
      <c r="M20" s="142">
        <v>0.06</v>
      </c>
      <c r="N20" s="18"/>
      <c r="O20" s="133">
        <f>M20*'REFENRENTIEL 1 MIDI'!I8</f>
        <v>0.10979999999999999</v>
      </c>
      <c r="P20" s="134" t="str">
        <f t="shared" si="0"/>
        <v/>
      </c>
    </row>
    <row r="21" spans="1:21" s="14" customFormat="1" ht="29.25" customHeight="1" thickBot="1" x14ac:dyDescent="0.3">
      <c r="A21" s="23"/>
      <c r="B21" s="23"/>
      <c r="C21" s="24" t="s">
        <v>32</v>
      </c>
      <c r="D21" s="25"/>
      <c r="E21" s="25"/>
      <c r="F21" s="26">
        <f>SUM(F18:F20)</f>
        <v>0</v>
      </c>
      <c r="G21" s="25"/>
      <c r="H21" s="96">
        <f>SUM(H18:H20)</f>
        <v>0</v>
      </c>
      <c r="I21" s="23"/>
      <c r="J21" s="164"/>
      <c r="K21" s="19">
        <v>8</v>
      </c>
      <c r="L21" s="17" t="s">
        <v>33</v>
      </c>
      <c r="M21" s="142">
        <v>0.03</v>
      </c>
      <c r="N21" s="22"/>
      <c r="O21" s="133">
        <f>M21*'REFENRENTIEL 1 MIDI'!I9</f>
        <v>0.16889999999999999</v>
      </c>
      <c r="P21" s="134" t="str">
        <f t="shared" si="0"/>
        <v/>
      </c>
    </row>
    <row r="22" spans="1:21" s="23" customFormat="1" ht="27" customHeight="1" thickBot="1" x14ac:dyDescent="0.3">
      <c r="A22" s="27"/>
      <c r="B22" s="4"/>
      <c r="I22" s="4"/>
      <c r="J22" s="4"/>
      <c r="K22" s="4"/>
      <c r="L22" s="28" t="s">
        <v>32</v>
      </c>
      <c r="M22" s="25"/>
      <c r="N22" s="29">
        <f>SUM(N18:N21)</f>
        <v>0</v>
      </c>
      <c r="O22" s="25"/>
      <c r="P22" s="97">
        <f>SUM(P18:P21)</f>
        <v>0</v>
      </c>
    </row>
    <row r="23" spans="1:21" s="4" customFormat="1" x14ac:dyDescent="0.25">
      <c r="C23" s="27" t="str">
        <f>IF(OR(D18&gt;0.1,D19&gt;0.1,D20&gt;0.1),"Attention, les portions sont plafonnées à 0,1 kg","")</f>
        <v/>
      </c>
    </row>
    <row r="24" spans="1:21" s="4" customFormat="1" x14ac:dyDescent="0.25">
      <c r="C24" s="146" t="str">
        <f>IF(OR(F21&gt;D14, N22&gt;M14),"Attention, vos distributions dépassent le maximum aidé.","")</f>
        <v/>
      </c>
      <c r="D24" s="146"/>
      <c r="E24" s="146"/>
      <c r="F24" s="146"/>
      <c r="G24" s="146"/>
      <c r="H24" s="146"/>
      <c r="J24" s="30"/>
      <c r="K24" s="147" t="str">
        <f>IF(OR(M18&gt;0.125,M19&gt;0.125,M20&gt;0.06,M21&gt;0.03),"Attention, les portions sont plafonnées aux portions recommandées","")</f>
        <v/>
      </c>
      <c r="L24" s="147"/>
      <c r="M24" s="147"/>
      <c r="N24" s="147"/>
      <c r="O24" s="147"/>
      <c r="P24" s="147"/>
    </row>
    <row r="25" spans="1:21" s="4" customFormat="1" x14ac:dyDescent="0.25">
      <c r="A25" s="27"/>
      <c r="C25" s="146"/>
      <c r="D25" s="146"/>
      <c r="E25" s="146"/>
      <c r="F25" s="146"/>
      <c r="G25" s="146"/>
      <c r="H25" s="146"/>
      <c r="K25" s="147"/>
      <c r="L25" s="147"/>
      <c r="M25" s="147"/>
      <c r="N25" s="147"/>
      <c r="O25" s="147"/>
      <c r="P25" s="147"/>
    </row>
    <row r="26" spans="1:21" s="4" customFormat="1" x14ac:dyDescent="0.25">
      <c r="A26" s="27"/>
      <c r="K26" s="98"/>
      <c r="L26" s="98"/>
      <c r="M26" s="98"/>
      <c r="N26" s="98"/>
      <c r="O26" s="98"/>
      <c r="P26" s="98"/>
    </row>
    <row r="27" spans="1:21" s="4" customFormat="1" ht="15.75" thickBot="1" x14ac:dyDescent="0.3">
      <c r="A27" s="27"/>
    </row>
    <row r="28" spans="1:21" s="4" customFormat="1" ht="33" customHeight="1" thickBot="1" x14ac:dyDescent="0.3">
      <c r="E28" s="31"/>
      <c r="F28" s="32"/>
      <c r="G28" s="33" t="s">
        <v>34</v>
      </c>
      <c r="H28" s="34"/>
      <c r="I28" s="34"/>
      <c r="J28" s="34"/>
      <c r="K28" s="34"/>
      <c r="L28" s="35">
        <f>P22+H21</f>
        <v>0</v>
      </c>
    </row>
    <row r="29" spans="1:21" s="4" customFormat="1" x14ac:dyDescent="0.25"/>
    <row r="30" spans="1:21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sheetProtection algorithmName="SHA-512" hashValue="KtnY/yvPlT3WPvQZcVfhjrMLqpW+vnY3Zv8AQeqNZLPoUdXjys5NziArw1I2TeaUxNqd2FLhKno7cjOYjJw4xA==" saltValue="VA7fH39rKutYYgJPbiPhUw==" spinCount="100000" sheet="1" objects="1" scenarios="1"/>
  <mergeCells count="26">
    <mergeCell ref="G8:O9"/>
    <mergeCell ref="A11:C11"/>
    <mergeCell ref="G10:O11"/>
    <mergeCell ref="A1:P1"/>
    <mergeCell ref="A2:P4"/>
    <mergeCell ref="A5:P5"/>
    <mergeCell ref="A7:C7"/>
    <mergeCell ref="A9:C9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C24:H25"/>
    <mergeCell ref="K24:P25"/>
    <mergeCell ref="K16:K17"/>
    <mergeCell ref="L16:L17"/>
    <mergeCell ref="M16:M17"/>
    <mergeCell ref="N16:N17"/>
    <mergeCell ref="O16:O17"/>
    <mergeCell ref="P16:P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'REFENRENTIEL 1 MIDI'!$C$2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tabSelected="1" workbookViewId="0">
      <selection activeCell="D7" sqref="D7"/>
    </sheetView>
  </sheetViews>
  <sheetFormatPr baseColWidth="10" defaultRowHeight="15" x14ac:dyDescent="0.25"/>
  <cols>
    <col min="4" max="4" width="14.140625" customWidth="1"/>
    <col min="5" max="5" width="2.85546875" customWidth="1"/>
    <col min="6" max="6" width="12" customWidth="1"/>
    <col min="12" max="12" width="19.28515625" customWidth="1"/>
    <col min="14" max="14" width="12.85546875" customWidth="1"/>
  </cols>
  <sheetData>
    <row r="1" spans="1:16" s="4" customFormat="1" x14ac:dyDescent="0.25">
      <c r="A1" s="169" t="s">
        <v>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/>
    </row>
    <row r="2" spans="1:16" s="4" customFormat="1" ht="15" customHeight="1" x14ac:dyDescent="0.25">
      <c r="A2" s="172" t="s">
        <v>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4"/>
    </row>
    <row r="3" spans="1:16" s="4" customFormat="1" ht="15" customHeight="1" x14ac:dyDescent="0.25">
      <c r="A3" s="17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4"/>
    </row>
    <row r="4" spans="1:16" s="4" customFormat="1" ht="15" customHeight="1" x14ac:dyDescent="0.25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4"/>
    </row>
    <row r="5" spans="1:16" s="4" customFormat="1" ht="15.75" thickBot="1" x14ac:dyDescent="0.3">
      <c r="A5" s="175" t="s">
        <v>93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/>
    </row>
    <row r="6" spans="1:16" s="4" customFormat="1" ht="9" customHeight="1" thickBot="1" x14ac:dyDescent="0.3"/>
    <row r="7" spans="1:16" s="4" customFormat="1" ht="15.75" thickBot="1" x14ac:dyDescent="0.3">
      <c r="A7" s="166" t="s">
        <v>9</v>
      </c>
      <c r="B7" s="166"/>
      <c r="C7" s="167"/>
      <c r="D7" s="5" t="s">
        <v>10</v>
      </c>
      <c r="E7" s="6"/>
    </row>
    <row r="8" spans="1:16" s="4" customFormat="1" ht="9.9499999999999993" customHeight="1" thickBot="1" x14ac:dyDescent="0.3">
      <c r="G8" s="165" t="s">
        <v>13</v>
      </c>
      <c r="H8" s="165"/>
      <c r="I8" s="165"/>
      <c r="J8" s="165"/>
      <c r="K8" s="165"/>
      <c r="L8" s="165"/>
      <c r="M8" s="165"/>
      <c r="N8" s="165"/>
      <c r="O8" s="165"/>
    </row>
    <row r="9" spans="1:16" s="4" customFormat="1" ht="15.75" thickBot="1" x14ac:dyDescent="0.3">
      <c r="A9" s="166" t="s">
        <v>11</v>
      </c>
      <c r="B9" s="166"/>
      <c r="C9" s="167"/>
      <c r="D9" s="5"/>
      <c r="G9" s="165"/>
      <c r="H9" s="165"/>
      <c r="I9" s="165"/>
      <c r="J9" s="165"/>
      <c r="K9" s="165"/>
      <c r="L9" s="165"/>
      <c r="M9" s="165"/>
      <c r="N9" s="165"/>
      <c r="O9" s="165"/>
    </row>
    <row r="10" spans="1:16" s="4" customFormat="1" ht="9.9499999999999993" customHeight="1" thickBot="1" x14ac:dyDescent="0.3">
      <c r="G10" s="168" t="s">
        <v>95</v>
      </c>
      <c r="H10" s="168"/>
      <c r="I10" s="168"/>
      <c r="J10" s="168"/>
      <c r="K10" s="168"/>
      <c r="L10" s="168"/>
      <c r="M10" s="168"/>
      <c r="N10" s="168"/>
      <c r="O10" s="168"/>
    </row>
    <row r="11" spans="1:16" s="4" customFormat="1" ht="15.75" thickBot="1" x14ac:dyDescent="0.3">
      <c r="A11" s="166" t="s">
        <v>14</v>
      </c>
      <c r="B11" s="166"/>
      <c r="C11" s="167"/>
      <c r="D11" s="5">
        <v>0</v>
      </c>
      <c r="E11" s="6"/>
      <c r="G11" s="168"/>
      <c r="H11" s="168"/>
      <c r="I11" s="168"/>
      <c r="J11" s="168"/>
      <c r="K11" s="168"/>
      <c r="L11" s="168"/>
      <c r="M11" s="168"/>
      <c r="N11" s="168"/>
      <c r="O11" s="168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2" t="s">
        <v>15</v>
      </c>
      <c r="B14" s="153"/>
      <c r="C14" s="154"/>
      <c r="D14" s="8" t="b">
        <f>IF(D7="2022-1",(IF(D9="GUADELOUPE",'REFENRENTIEL 1 MIDI'!M6,IF(D9="MARTINIQUE",'REFENRENTIEL 1 MIDI'!M7,IF(D9="GUYANE",'REFENRENTIEL 1 MIDI'!M8,IF(D9="REUNION",'REFENRENTIEL 1 MIDI'!M9,IF(D9="MAYOTTE",'REFENRENTIEL 1 MIDI'!M10)))))),"en attente")</f>
        <v>0</v>
      </c>
      <c r="E14" s="9" t="s">
        <v>16</v>
      </c>
      <c r="J14" s="152" t="s">
        <v>15</v>
      </c>
      <c r="K14" s="153"/>
      <c r="L14" s="154"/>
      <c r="M14" s="8" t="b">
        <f>$D$14</f>
        <v>0</v>
      </c>
      <c r="N14" s="9" t="s">
        <v>17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5" t="s">
        <v>18</v>
      </c>
      <c r="B16" s="156" t="s">
        <v>19</v>
      </c>
      <c r="C16" s="158" t="s">
        <v>20</v>
      </c>
      <c r="D16" s="160" t="s">
        <v>21</v>
      </c>
      <c r="F16" s="162" t="s">
        <v>22</v>
      </c>
      <c r="G16" s="162" t="s">
        <v>23</v>
      </c>
      <c r="H16" s="162" t="s">
        <v>24</v>
      </c>
      <c r="J16" s="164" t="s">
        <v>25</v>
      </c>
      <c r="K16" s="148" t="s">
        <v>19</v>
      </c>
      <c r="L16" s="148" t="s">
        <v>20</v>
      </c>
      <c r="M16" s="149" t="s">
        <v>21</v>
      </c>
      <c r="N16" s="150" t="s">
        <v>22</v>
      </c>
      <c r="O16" s="150" t="s">
        <v>23</v>
      </c>
      <c r="P16" s="150" t="s">
        <v>24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3">
      <c r="A17" s="155"/>
      <c r="B17" s="157"/>
      <c r="C17" s="159"/>
      <c r="D17" s="161"/>
      <c r="F17" s="163"/>
      <c r="G17" s="163"/>
      <c r="H17" s="163"/>
      <c r="J17" s="164"/>
      <c r="K17" s="148"/>
      <c r="L17" s="148"/>
      <c r="M17" s="149"/>
      <c r="N17" s="151"/>
      <c r="O17" s="150"/>
      <c r="P17" s="150"/>
    </row>
    <row r="18" spans="1:994 1039:2029 2074:3064 3109:4054 4099:5089 5134:6124 6169:7159 7204:8149 8194:9184 9229:10219 10264:11254 11299:12244 12289:13279 13324:14314 14359:15349 15394:16384" s="4" customFormat="1" ht="27.75" customHeight="1" x14ac:dyDescent="0.25">
      <c r="A18" s="155"/>
      <c r="B18" s="12">
        <v>1</v>
      </c>
      <c r="C18" s="13" t="s">
        <v>26</v>
      </c>
      <c r="D18" s="141">
        <v>0.1</v>
      </c>
      <c r="E18" s="14"/>
      <c r="F18" s="15"/>
      <c r="G18" s="131">
        <f>D18*'REFENRENTIEL 1 MIDI'!J3</f>
        <v>0.17400000000000002</v>
      </c>
      <c r="H18" s="132" t="str">
        <f>IF(F18="","",F18*G18*$D$11)</f>
        <v/>
      </c>
      <c r="I18" s="14"/>
      <c r="J18" s="164"/>
      <c r="K18" s="16">
        <v>5</v>
      </c>
      <c r="L18" s="17" t="s">
        <v>27</v>
      </c>
      <c r="M18" s="142">
        <v>0.125</v>
      </c>
      <c r="N18" s="15"/>
      <c r="O18" s="133">
        <f>M18*'REFENRENTIEL 1 MIDI'!J6</f>
        <v>0.15875</v>
      </c>
      <c r="P18" s="134" t="str">
        <f>IF(N18="","",N18*O18*$D$11)</f>
        <v/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25">
      <c r="A19" s="155"/>
      <c r="B19" s="12">
        <v>2</v>
      </c>
      <c r="C19" s="13" t="s">
        <v>28</v>
      </c>
      <c r="D19" s="141">
        <v>0.1</v>
      </c>
      <c r="F19" s="18"/>
      <c r="G19" s="131">
        <f>D19*'REFENRENTIEL 1 MIDI'!J4</f>
        <v>0.15600000000000003</v>
      </c>
      <c r="H19" s="132" t="str">
        <f>IF(F19="","",F19*G19*$D$11)</f>
        <v/>
      </c>
      <c r="J19" s="164"/>
      <c r="K19" s="19">
        <v>6</v>
      </c>
      <c r="L19" s="17" t="s">
        <v>29</v>
      </c>
      <c r="M19" s="142">
        <v>0.125</v>
      </c>
      <c r="N19" s="18"/>
      <c r="O19" s="133">
        <f>M19*'REFENRENTIEL 1 MIDI'!J7</f>
        <v>0.15125</v>
      </c>
      <c r="P19" s="134" t="str">
        <f>IF(N19="","",N19*O19*$D$11)</f>
        <v/>
      </c>
    </row>
    <row r="20" spans="1:994 1039:2029 2074:3064 3109:4054 4099:5089 5134:6124 6169:7159 7204:8149 8194:9184 9229:10219 10264:11254 11299:12244 12289:13279 13324:14314 14359:15349 15394:16384" s="14" customFormat="1" ht="45.75" thickBot="1" x14ac:dyDescent="0.3">
      <c r="A20" s="155"/>
      <c r="B20" s="12">
        <v>3</v>
      </c>
      <c r="C20" s="20" t="s">
        <v>30</v>
      </c>
      <c r="D20" s="141">
        <v>0.1</v>
      </c>
      <c r="E20" s="21"/>
      <c r="F20" s="22"/>
      <c r="G20" s="131">
        <f>D20*'REFENRENTIEL 1 MIDI'!J5</f>
        <v>0.28799999999999998</v>
      </c>
      <c r="H20" s="132" t="str">
        <f t="shared" ref="H20" si="0">IF(F20="","",F20*G20*$D$11)</f>
        <v/>
      </c>
      <c r="J20" s="164"/>
      <c r="K20" s="19">
        <v>7</v>
      </c>
      <c r="L20" s="17" t="s">
        <v>31</v>
      </c>
      <c r="M20" s="142">
        <v>0.06</v>
      </c>
      <c r="N20" s="18"/>
      <c r="O20" s="133">
        <f>M20*'REFENRENTIEL 1 MIDI'!J8</f>
        <v>0.12299999999999998</v>
      </c>
      <c r="P20" s="134" t="str">
        <f t="shared" ref="P20:P21" si="1">IF(N20="","",N20*O20*$D$11)</f>
        <v/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3">
      <c r="A21" s="23"/>
      <c r="B21" s="23"/>
      <c r="C21" s="24" t="s">
        <v>32</v>
      </c>
      <c r="D21" s="25"/>
      <c r="E21" s="25"/>
      <c r="F21" s="26">
        <f>SUM(F18:F20)</f>
        <v>0</v>
      </c>
      <c r="G21" s="25"/>
      <c r="H21" s="96">
        <f>SUM(H18:H20)</f>
        <v>0</v>
      </c>
      <c r="I21" s="23"/>
      <c r="J21" s="164"/>
      <c r="K21" s="19">
        <v>8</v>
      </c>
      <c r="L21" s="17" t="s">
        <v>33</v>
      </c>
      <c r="M21" s="142">
        <v>0.03</v>
      </c>
      <c r="N21" s="22"/>
      <c r="O21" s="133">
        <f>M21*'REFENRENTIEL 1 MIDI'!J9</f>
        <v>0.189</v>
      </c>
      <c r="P21" s="134" t="str">
        <f t="shared" si="1"/>
        <v/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3">
      <c r="A22" s="27"/>
      <c r="B22" s="4"/>
      <c r="I22" s="4"/>
      <c r="J22" s="4"/>
      <c r="K22" s="4"/>
      <c r="L22" s="28" t="s">
        <v>32</v>
      </c>
      <c r="M22" s="25"/>
      <c r="N22" s="29">
        <f>SUM(N18:N21)</f>
        <v>0</v>
      </c>
      <c r="O22" s="25"/>
      <c r="P22" s="97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2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25">
      <c r="C24" s="146" t="str">
        <f>IF(OR(F21&gt;D14, N22&gt;M14),"Attention, vos distributions dépassent le maximum aidé.","")</f>
        <v/>
      </c>
      <c r="D24" s="146"/>
      <c r="E24" s="146"/>
      <c r="F24" s="146"/>
      <c r="G24" s="146"/>
      <c r="H24" s="146"/>
      <c r="J24" s="30"/>
      <c r="K24" s="147" t="str">
        <f>IF(OR(M18&gt;0.125,M19&gt;0.125,M20&gt;0.06,M21&gt;0.03),"Attention, les portions sont plafonnées","")</f>
        <v/>
      </c>
      <c r="L24" s="147"/>
      <c r="M24" s="147"/>
      <c r="N24" s="147"/>
      <c r="O24" s="147"/>
      <c r="P24" s="147"/>
    </row>
    <row r="25" spans="1:994 1039:2029 2074:3064 3109:4054 4099:5089 5134:6124 6169:7159 7204:8149 8194:9184 9229:10219 10264:11254 11299:12244 12289:13279 13324:14314 14359:15349 15394:16384" s="4" customFormat="1" x14ac:dyDescent="0.25">
      <c r="A25" s="27"/>
      <c r="C25" s="146"/>
      <c r="D25" s="146"/>
      <c r="E25" s="146"/>
      <c r="F25" s="146"/>
      <c r="G25" s="146"/>
      <c r="H25" s="146"/>
      <c r="K25" s="147"/>
      <c r="L25" s="147"/>
      <c r="M25" s="147"/>
      <c r="N25" s="147"/>
      <c r="O25" s="147"/>
      <c r="P25" s="147"/>
    </row>
    <row r="26" spans="1:994 1039:2029 2074:3064 3109:4054 4099:5089 5134:6124 6169:7159 7204:8149 8194:9184 9229:10219 10264:11254 11299:12244 12289:13279 13324:14314 14359:15349 15394:16384" s="4" customFormat="1" x14ac:dyDescent="0.25">
      <c r="A26" s="27"/>
      <c r="K26" s="98"/>
      <c r="L26" s="98"/>
      <c r="M26" s="98"/>
      <c r="N26" s="98"/>
      <c r="O26" s="98"/>
      <c r="P26" s="98"/>
    </row>
    <row r="27" spans="1:994 1039:2029 2074:3064 3109:4054 4099:5089 5134:6124 6169:7159 7204:8149 8194:9184 9229:10219 10264:11254 11299:12244 12289:13279 13324:14314 14359:15349 15394:16384" s="4" customFormat="1" ht="15.75" thickBot="1" x14ac:dyDescent="0.3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3">
      <c r="E28" s="31"/>
      <c r="F28" s="32"/>
      <c r="G28" s="33" t="s">
        <v>34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25"/>
    <row r="30" spans="1:994 1039:2029 2074:3064 3109:4054 4099:5089 5134:6124 6169:7159 7204:8149 8194:9184 9229:10219 10264:11254 11299:12244 12289:13279 13324:14314 14359:15349 15394:16384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75" x14ac:dyDescent="0.3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75" x14ac:dyDescent="0.3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75" x14ac:dyDescent="0.3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75" x14ac:dyDescent="0.3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75" x14ac:dyDescent="0.3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75" x14ac:dyDescent="0.3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sheetProtection algorithmName="SHA-512" hashValue="6Voq3sUK/arRl+R/fy1ybQaeqXA+F4IjKu0bkchvxyUB6q7HJeeLVAsGrZSO/CEvmkG0ZpaRqZ476IOLAN1MQA==" saltValue="XXRrq5NwDCrxUsRUKt9YPA==" spinCount="100000" sheet="1" objects="1" scenarios="1"/>
  <mergeCells count="26">
    <mergeCell ref="A11:C11"/>
    <mergeCell ref="G10:O11"/>
    <mergeCell ref="G8:O9"/>
    <mergeCell ref="A16:A20"/>
    <mergeCell ref="J16:J21"/>
    <mergeCell ref="A14:C14"/>
    <mergeCell ref="J14:L14"/>
    <mergeCell ref="B16:B17"/>
    <mergeCell ref="A1:P1"/>
    <mergeCell ref="A2:P4"/>
    <mergeCell ref="A5:P5"/>
    <mergeCell ref="A7:C7"/>
    <mergeCell ref="A9:C9"/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MIDI'!$C$2</xm:f>
          </x14:formula1>
          <xm:sqref>D7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D7" sqref="D7"/>
    </sheetView>
  </sheetViews>
  <sheetFormatPr baseColWidth="10" defaultRowHeight="15" x14ac:dyDescent="0.25"/>
  <cols>
    <col min="5" max="5" width="2.5703125" customWidth="1"/>
    <col min="6" max="6" width="13.140625" customWidth="1"/>
    <col min="13" max="13" width="15.42578125" customWidth="1"/>
    <col min="15" max="15" width="12.42578125" customWidth="1"/>
  </cols>
  <sheetData>
    <row r="1" spans="1:18" s="4" customFormat="1" x14ac:dyDescent="0.25">
      <c r="A1" s="169" t="s">
        <v>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1"/>
    </row>
    <row r="2" spans="1:18" s="4" customFormat="1" ht="15" customHeight="1" x14ac:dyDescent="0.25">
      <c r="A2" s="172" t="s">
        <v>92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4"/>
    </row>
    <row r="3" spans="1:18" s="4" customFormat="1" ht="15" customHeight="1" x14ac:dyDescent="0.25">
      <c r="A3" s="17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4"/>
    </row>
    <row r="4" spans="1:18" s="4" customFormat="1" ht="15" customHeight="1" x14ac:dyDescent="0.25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4"/>
    </row>
    <row r="5" spans="1:18" s="4" customFormat="1" ht="15.75" thickBot="1" x14ac:dyDescent="0.3">
      <c r="A5" s="175" t="s">
        <v>8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7"/>
    </row>
    <row r="6" spans="1:18" s="4" customFormat="1" ht="9" customHeight="1" thickBot="1" x14ac:dyDescent="0.3"/>
    <row r="7" spans="1:18" s="4" customFormat="1" ht="15.75" thickBot="1" x14ac:dyDescent="0.3">
      <c r="A7" s="166" t="s">
        <v>9</v>
      </c>
      <c r="B7" s="166"/>
      <c r="C7" s="167"/>
      <c r="D7" s="5" t="s">
        <v>10</v>
      </c>
      <c r="E7" s="6"/>
    </row>
    <row r="8" spans="1:18" s="4" customFormat="1" ht="9.9499999999999993" customHeight="1" thickBot="1" x14ac:dyDescent="0.3">
      <c r="H8" s="165" t="s">
        <v>13</v>
      </c>
      <c r="I8" s="165"/>
      <c r="J8" s="165"/>
      <c r="K8" s="165"/>
      <c r="L8" s="165"/>
      <c r="M8" s="165"/>
      <c r="N8" s="165"/>
      <c r="O8" s="165"/>
      <c r="P8" s="165"/>
    </row>
    <row r="9" spans="1:18" s="4" customFormat="1" ht="15.75" thickBot="1" x14ac:dyDescent="0.3">
      <c r="A9" s="166" t="s">
        <v>11</v>
      </c>
      <c r="B9" s="166"/>
      <c r="C9" s="167"/>
      <c r="D9" s="5"/>
      <c r="H9" s="165"/>
      <c r="I9" s="165"/>
      <c r="J9" s="165"/>
      <c r="K9" s="165"/>
      <c r="L9" s="165"/>
      <c r="M9" s="165"/>
      <c r="N9" s="165"/>
      <c r="O9" s="165"/>
      <c r="P9" s="165"/>
    </row>
    <row r="10" spans="1:18" s="4" customFormat="1" ht="9.9499999999999993" customHeight="1" thickBot="1" x14ac:dyDescent="0.3">
      <c r="H10" s="168" t="s">
        <v>95</v>
      </c>
      <c r="I10" s="168"/>
      <c r="J10" s="168"/>
      <c r="K10" s="168"/>
      <c r="L10" s="168"/>
      <c r="M10" s="168"/>
      <c r="N10" s="168"/>
      <c r="O10" s="168"/>
      <c r="P10" s="168"/>
      <c r="Q10" s="7"/>
    </row>
    <row r="11" spans="1:18" s="4" customFormat="1" ht="15.75" thickBot="1" x14ac:dyDescent="0.3">
      <c r="A11" s="166" t="s">
        <v>14</v>
      </c>
      <c r="B11" s="166"/>
      <c r="C11" s="167"/>
      <c r="D11" s="5"/>
      <c r="E11" s="6"/>
      <c r="H11" s="168"/>
      <c r="I11" s="168"/>
      <c r="J11" s="168"/>
      <c r="K11" s="168"/>
      <c r="L11" s="168"/>
      <c r="M11" s="168"/>
      <c r="N11" s="168"/>
      <c r="O11" s="168"/>
      <c r="P11" s="168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67" t="s">
        <v>91</v>
      </c>
      <c r="B13" s="178"/>
      <c r="C13" s="179"/>
      <c r="D13" s="128"/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2" t="s">
        <v>15</v>
      </c>
      <c r="B16" s="153"/>
      <c r="C16" s="154"/>
      <c r="D16" s="8" t="b">
        <f>IF(D7="2022-1",(IF(D9="A",'REFENRENTIEL 1 MIDI'!M2,IF(D9="B",'REFENRENTIEL 1 MIDI'!M3,IF(D9="C",'REFENRENTIEL 1 MIDI'!M4,IF(D9="CORSE",'REFENRENTIEL 1 MIDI'!M5))))),"en attente")</f>
        <v>0</v>
      </c>
      <c r="E16" s="9" t="s">
        <v>16</v>
      </c>
      <c r="K16" s="152" t="s">
        <v>15</v>
      </c>
      <c r="L16" s="153"/>
      <c r="M16" s="154"/>
      <c r="N16" s="8" t="b">
        <f>$D$16</f>
        <v>0</v>
      </c>
      <c r="O16" s="9" t="s">
        <v>17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55" t="s">
        <v>18</v>
      </c>
      <c r="B18" s="156" t="s">
        <v>19</v>
      </c>
      <c r="C18" s="158" t="s">
        <v>20</v>
      </c>
      <c r="D18" s="160" t="s">
        <v>21</v>
      </c>
      <c r="F18" s="162" t="s">
        <v>22</v>
      </c>
      <c r="G18" s="162" t="s">
        <v>88</v>
      </c>
      <c r="H18" s="162" t="s">
        <v>89</v>
      </c>
      <c r="I18" s="162" t="s">
        <v>24</v>
      </c>
      <c r="K18" s="164" t="s">
        <v>25</v>
      </c>
      <c r="L18" s="148" t="s">
        <v>19</v>
      </c>
      <c r="M18" s="148" t="s">
        <v>20</v>
      </c>
      <c r="N18" s="149" t="s">
        <v>21</v>
      </c>
      <c r="O18" s="150" t="s">
        <v>22</v>
      </c>
      <c r="P18" s="150" t="s">
        <v>88</v>
      </c>
      <c r="Q18" s="150" t="s">
        <v>89</v>
      </c>
      <c r="R18" s="150" t="s">
        <v>24</v>
      </c>
    </row>
    <row r="19" spans="1:18" s="4" customFormat="1" ht="22.5" customHeight="1" thickBot="1" x14ac:dyDescent="0.3">
      <c r="A19" s="155"/>
      <c r="B19" s="157"/>
      <c r="C19" s="159"/>
      <c r="D19" s="161"/>
      <c r="F19" s="163"/>
      <c r="G19" s="163"/>
      <c r="H19" s="163"/>
      <c r="I19" s="163"/>
      <c r="K19" s="164"/>
      <c r="L19" s="148"/>
      <c r="M19" s="148"/>
      <c r="N19" s="149"/>
      <c r="O19" s="151"/>
      <c r="P19" s="150"/>
      <c r="Q19" s="150"/>
      <c r="R19" s="150"/>
    </row>
    <row r="20" spans="1:18" s="4" customFormat="1" ht="27.75" customHeight="1" x14ac:dyDescent="0.25">
      <c r="A20" s="155"/>
      <c r="B20" s="12">
        <v>1</v>
      </c>
      <c r="C20" s="13" t="s">
        <v>26</v>
      </c>
      <c r="D20" s="141">
        <v>0.1</v>
      </c>
      <c r="E20" s="14"/>
      <c r="F20" s="15"/>
      <c r="G20" s="131">
        <f>D20*'REFERENTIEL 2 MATIN&amp;GOUTER '!I3</f>
        <v>0.22200000000000003</v>
      </c>
      <c r="H20" s="131">
        <f>D20*'REFERENTIEL 2 MATIN&amp;GOUTER '!J3</f>
        <v>0.33900000000000002</v>
      </c>
      <c r="I20" s="132" t="str">
        <f>IF(OR(F20="",$D$13=""),"",IF($D$13="Hors SIQO",F20*G20*$D$11,F20*H20*$D$11))</f>
        <v/>
      </c>
      <c r="J20" s="14"/>
      <c r="K20" s="164"/>
      <c r="L20" s="16">
        <v>5</v>
      </c>
      <c r="M20" s="17" t="s">
        <v>27</v>
      </c>
      <c r="N20" s="142">
        <v>0.125</v>
      </c>
      <c r="O20" s="15"/>
      <c r="P20" s="133">
        <f>N20*'REFERENTIEL 2 MATIN&amp;GOUTER '!I6</f>
        <v>0.1</v>
      </c>
      <c r="Q20" s="133">
        <f>N20*'REFERENTIEL 2 MATIN&amp;GOUTER '!J6</f>
        <v>0.14124999999999999</v>
      </c>
      <c r="R20" s="138" t="str">
        <f>IF(OR(O20="",$D$13=""),"",IF($D$13="Hors SIQO",O20*P20*$D$11,O20*Q20*$D$11))</f>
        <v/>
      </c>
    </row>
    <row r="21" spans="1:18" s="14" customFormat="1" ht="26.25" customHeight="1" x14ac:dyDescent="0.25">
      <c r="A21" s="155"/>
      <c r="B21" s="12">
        <v>2</v>
      </c>
      <c r="C21" s="13" t="s">
        <v>28</v>
      </c>
      <c r="D21" s="141">
        <v>0.1</v>
      </c>
      <c r="F21" s="18"/>
      <c r="G21" s="131">
        <f>D21*'REFERENTIEL 2 MATIN&amp;GOUTER '!I4</f>
        <v>0.21800000000000003</v>
      </c>
      <c r="H21" s="131">
        <f>D21*'REFERENTIEL 2 MATIN&amp;GOUTER '!J4</f>
        <v>0.31900000000000001</v>
      </c>
      <c r="I21" s="132" t="str">
        <f>IF(OR(F21="",$D$13=""),"",IF($D$13="Hors SIQO",F21*G21*$D$11,F21*H21*$D$11))</f>
        <v/>
      </c>
      <c r="K21" s="164"/>
      <c r="L21" s="19">
        <v>6</v>
      </c>
      <c r="M21" s="17" t="s">
        <v>29</v>
      </c>
      <c r="N21" s="142">
        <v>0.125</v>
      </c>
      <c r="O21" s="18"/>
      <c r="P21" s="133">
        <f>N21*'REFERENTIEL 2 MATIN&amp;GOUTER '!I7</f>
        <v>0.20125000000000001</v>
      </c>
      <c r="Q21" s="133">
        <f>N21*'REFERENTIEL 2 MATIN&amp;GOUTER '!J7</f>
        <v>0.33750000000000002</v>
      </c>
      <c r="R21" s="138" t="str">
        <f>IF(OR(O21="",$D$13=""),"",IF($D$13="Hors SIQO",O21*P21*$D$11,O21*Q21*$D$11))</f>
        <v/>
      </c>
    </row>
    <row r="22" spans="1:18" s="14" customFormat="1" ht="45.75" thickBot="1" x14ac:dyDescent="0.3">
      <c r="A22" s="155"/>
      <c r="B22" s="12">
        <v>3</v>
      </c>
      <c r="C22" s="20" t="s">
        <v>30</v>
      </c>
      <c r="D22" s="141">
        <v>0.1</v>
      </c>
      <c r="E22" s="21"/>
      <c r="F22" s="22"/>
      <c r="G22" s="131">
        <f>D22*'REFERENTIEL 2 MATIN&amp;GOUTER '!I5</f>
        <v>0.63600000000000012</v>
      </c>
      <c r="H22" s="131">
        <f>D22*'REFERENTIEL 2 MATIN&amp;GOUTER '!J5</f>
        <v>0.85500000000000009</v>
      </c>
      <c r="I22" s="132" t="str">
        <f>IF(OR(F22="",$D$13=""),"",IF($D$13="Hors SIQO",F22*G22*$D$11,F22*H22*$D$11))</f>
        <v/>
      </c>
      <c r="K22" s="164"/>
      <c r="L22" s="19">
        <v>7</v>
      </c>
      <c r="M22" s="17" t="s">
        <v>31</v>
      </c>
      <c r="N22" s="142">
        <v>0.06</v>
      </c>
      <c r="O22" s="18"/>
      <c r="P22" s="133">
        <f>N22*'REFERENTIEL 2 MATIN&amp;GOUTER '!I8</f>
        <v>0.153</v>
      </c>
      <c r="Q22" s="133">
        <f>N22*'REFERENTIEL 2 MATIN&amp;GOUTER '!J8</f>
        <v>0.26279999999999998</v>
      </c>
      <c r="R22" s="138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32</v>
      </c>
      <c r="D23" s="25"/>
      <c r="E23" s="25"/>
      <c r="F23" s="26">
        <f>SUM(F20:F22)</f>
        <v>0</v>
      </c>
      <c r="G23" s="135"/>
      <c r="H23" s="136"/>
      <c r="I23" s="137">
        <f>SUM(I20:I22)</f>
        <v>0</v>
      </c>
      <c r="J23" s="23"/>
      <c r="K23" s="164"/>
      <c r="L23" s="19">
        <v>8</v>
      </c>
      <c r="M23" s="17" t="s">
        <v>33</v>
      </c>
      <c r="N23" s="142">
        <v>0.03</v>
      </c>
      <c r="O23" s="22"/>
      <c r="P23" s="133">
        <f>N23*'REFERENTIEL 2 MATIN&amp;GOUTER '!I9</f>
        <v>0.25079999999999997</v>
      </c>
      <c r="Q23" s="133">
        <f>N23*'REFERENTIEL 2 MATIN&amp;GOUTER '!J9</f>
        <v>0.42</v>
      </c>
      <c r="R23" s="138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32</v>
      </c>
      <c r="N24" s="25"/>
      <c r="O24" s="29">
        <f>SUM(O20:O23)</f>
        <v>0</v>
      </c>
      <c r="P24" s="136"/>
      <c r="Q24" s="136"/>
      <c r="R24" s="139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46" t="str">
        <f>IF(OR(F23&gt;D16, O24&gt;N16),"Attention, vos distributions dépassent le maximum aidé.","")</f>
        <v/>
      </c>
      <c r="D26" s="146"/>
      <c r="E26" s="146"/>
      <c r="F26" s="146"/>
      <c r="G26" s="146"/>
      <c r="H26" s="146"/>
      <c r="I26" s="146"/>
      <c r="K26" s="30"/>
      <c r="L26" s="147" t="str">
        <f>IF(OR(N20&gt;0.125,N21&gt;0.125,N22&gt;0.06,N23&gt;0.03),"Attention, les portions sont plafonnées aux portions recommandées","")</f>
        <v/>
      </c>
      <c r="M26" s="147"/>
      <c r="N26" s="147"/>
      <c r="O26" s="147"/>
      <c r="P26" s="147"/>
      <c r="Q26" s="147"/>
      <c r="R26" s="147"/>
    </row>
    <row r="27" spans="1:18" s="4" customFormat="1" x14ac:dyDescent="0.25">
      <c r="A27" s="27"/>
      <c r="C27" s="146"/>
      <c r="D27" s="146"/>
      <c r="E27" s="146"/>
      <c r="F27" s="146"/>
      <c r="G27" s="146"/>
      <c r="H27" s="146"/>
      <c r="I27" s="146"/>
      <c r="L27" s="147"/>
      <c r="M27" s="147"/>
      <c r="N27" s="147"/>
      <c r="O27" s="147"/>
      <c r="P27" s="147"/>
      <c r="Q27" s="147"/>
      <c r="R27" s="147"/>
    </row>
    <row r="28" spans="1:18" s="4" customFormat="1" x14ac:dyDescent="0.25">
      <c r="A28" s="27"/>
      <c r="L28" s="98"/>
      <c r="M28" s="98"/>
      <c r="N28" s="98"/>
      <c r="O28" s="98"/>
      <c r="P28" s="98"/>
      <c r="Q28" s="98"/>
      <c r="R28" s="98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7"/>
      <c r="H30" s="33" t="s">
        <v>34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sheetProtection algorithmName="SHA-512" hashValue="lCGlKhewc/Hzgsn41rZKotTwSSwBgtziNScT3EmjPrLczSU1AbyJubKxxSQebp2LcsTeTnS8/84Pfco7XWKLvQ==" saltValue="QUxfR6fbG7OnBL/SSXr2Vg==" spinCount="100000" sheet="1" objects="1" scenarios="1"/>
  <mergeCells count="29"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  <mergeCell ref="D18:D19"/>
    <mergeCell ref="F18:F19"/>
    <mergeCell ref="H18:H19"/>
    <mergeCell ref="I18:I19"/>
    <mergeCell ref="K18:K23"/>
    <mergeCell ref="A11:C11"/>
    <mergeCell ref="H10:P11"/>
    <mergeCell ref="A1:R1"/>
    <mergeCell ref="A2:R4"/>
    <mergeCell ref="A5:R5"/>
    <mergeCell ref="A7:C7"/>
    <mergeCell ref="A9:C9"/>
    <mergeCell ref="H8:P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'REFENRENTIEL 1 MIDI'!$C$2</xm:f>
          </x14:formula1>
          <xm:sqref>D7</xm:sqref>
        </x14:dataValidation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5" workbookViewId="0">
      <selection activeCell="D11" sqref="D11"/>
    </sheetView>
  </sheetViews>
  <sheetFormatPr baseColWidth="10" defaultRowHeight="15" x14ac:dyDescent="0.25"/>
  <cols>
    <col min="4" max="4" width="15.140625" customWidth="1"/>
    <col min="5" max="5" width="3.28515625" customWidth="1"/>
    <col min="6" max="6" width="12.85546875" customWidth="1"/>
    <col min="13" max="13" width="15.42578125" customWidth="1"/>
    <col min="15" max="15" width="13.85546875" customWidth="1"/>
  </cols>
  <sheetData>
    <row r="1" spans="1:18" s="4" customFormat="1" x14ac:dyDescent="0.25">
      <c r="A1" s="169" t="s">
        <v>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1"/>
    </row>
    <row r="2" spans="1:18" s="4" customFormat="1" ht="15" customHeight="1" x14ac:dyDescent="0.25">
      <c r="A2" s="172" t="s">
        <v>92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4"/>
    </row>
    <row r="3" spans="1:18" s="4" customFormat="1" ht="15" customHeight="1" x14ac:dyDescent="0.25">
      <c r="A3" s="17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4"/>
    </row>
    <row r="4" spans="1:18" s="4" customFormat="1" ht="15" customHeight="1" x14ac:dyDescent="0.25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4"/>
    </row>
    <row r="5" spans="1:18" s="4" customFormat="1" ht="15.75" thickBot="1" x14ac:dyDescent="0.3">
      <c r="A5" s="175" t="s">
        <v>96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7"/>
    </row>
    <row r="6" spans="1:18" s="4" customFormat="1" ht="9" customHeight="1" thickBot="1" x14ac:dyDescent="0.3"/>
    <row r="7" spans="1:18" s="4" customFormat="1" ht="15.75" thickBot="1" x14ac:dyDescent="0.3">
      <c r="A7" s="166" t="s">
        <v>9</v>
      </c>
      <c r="B7" s="166"/>
      <c r="C7" s="167"/>
      <c r="D7" s="5" t="s">
        <v>10</v>
      </c>
      <c r="E7" s="6"/>
    </row>
    <row r="8" spans="1:18" s="4" customFormat="1" ht="9.9499999999999993" customHeight="1" thickBot="1" x14ac:dyDescent="0.3">
      <c r="H8" s="165" t="s">
        <v>13</v>
      </c>
      <c r="I8" s="165"/>
      <c r="J8" s="165"/>
      <c r="K8" s="165"/>
      <c r="L8" s="165"/>
      <c r="M8" s="165"/>
      <c r="N8" s="165"/>
      <c r="O8" s="165"/>
      <c r="P8" s="165"/>
    </row>
    <row r="9" spans="1:18" s="4" customFormat="1" ht="15.75" thickBot="1" x14ac:dyDescent="0.3">
      <c r="A9" s="166" t="s">
        <v>11</v>
      </c>
      <c r="B9" s="166"/>
      <c r="C9" s="167"/>
      <c r="D9" s="5"/>
      <c r="H9" s="165"/>
      <c r="I9" s="165"/>
      <c r="J9" s="165"/>
      <c r="K9" s="165"/>
      <c r="L9" s="165"/>
      <c r="M9" s="165"/>
      <c r="N9" s="165"/>
      <c r="O9" s="165"/>
      <c r="P9" s="165"/>
    </row>
    <row r="10" spans="1:18" s="4" customFormat="1" ht="9.9499999999999993" customHeight="1" thickBot="1" x14ac:dyDescent="0.3">
      <c r="H10" s="168" t="s">
        <v>95</v>
      </c>
      <c r="I10" s="168"/>
      <c r="J10" s="168"/>
      <c r="K10" s="168"/>
      <c r="L10" s="168"/>
      <c r="M10" s="168"/>
      <c r="N10" s="168"/>
      <c r="O10" s="168"/>
      <c r="P10" s="168"/>
      <c r="Q10" s="7"/>
    </row>
    <row r="11" spans="1:18" s="4" customFormat="1" ht="15.75" thickBot="1" x14ac:dyDescent="0.3">
      <c r="A11" s="166" t="s">
        <v>14</v>
      </c>
      <c r="B11" s="166"/>
      <c r="C11" s="167"/>
      <c r="D11" s="5"/>
      <c r="E11" s="6"/>
      <c r="H11" s="168"/>
      <c r="I11" s="168"/>
      <c r="J11" s="168"/>
      <c r="K11" s="168"/>
      <c r="L11" s="168"/>
      <c r="M11" s="168"/>
      <c r="N11" s="168"/>
      <c r="O11" s="168"/>
      <c r="P11" s="168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67" t="s">
        <v>91</v>
      </c>
      <c r="B13" s="178"/>
      <c r="C13" s="179"/>
      <c r="D13" s="128"/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2" t="s">
        <v>15</v>
      </c>
      <c r="B16" s="153"/>
      <c r="C16" s="154"/>
      <c r="D16" s="8" t="b">
        <f>IF(D7="2022-1",(IF(D9="GUADELOUPE",'REFENRENTIEL 1 MIDI'!M6,IF(D9="MARTINIQUE",'REFENRENTIEL 1 MIDI'!M7,IF(D9="GUYANE",'REFENRENTIEL 1 MIDI'!M8,IF(D9="REUNION",'REFENRENTIEL 1 MIDI'!M9,IF(D9="MAYOTTE",'REFENRENTIEL 1 MIDI'!M10)))))),"en attente")</f>
        <v>0</v>
      </c>
      <c r="E16" s="9" t="s">
        <v>16</v>
      </c>
      <c r="K16" s="152" t="s">
        <v>15</v>
      </c>
      <c r="L16" s="153"/>
      <c r="M16" s="154"/>
      <c r="N16" s="8" t="b">
        <f>$D$16</f>
        <v>0</v>
      </c>
      <c r="O16" s="9" t="s">
        <v>17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55" t="s">
        <v>18</v>
      </c>
      <c r="B18" s="156" t="s">
        <v>19</v>
      </c>
      <c r="C18" s="158" t="s">
        <v>20</v>
      </c>
      <c r="D18" s="160" t="s">
        <v>21</v>
      </c>
      <c r="F18" s="162" t="s">
        <v>22</v>
      </c>
      <c r="G18" s="162" t="s">
        <v>88</v>
      </c>
      <c r="H18" s="162" t="s">
        <v>89</v>
      </c>
      <c r="I18" s="162" t="s">
        <v>24</v>
      </c>
      <c r="K18" s="164" t="s">
        <v>25</v>
      </c>
      <c r="L18" s="148" t="s">
        <v>19</v>
      </c>
      <c r="M18" s="148" t="s">
        <v>20</v>
      </c>
      <c r="N18" s="149" t="s">
        <v>21</v>
      </c>
      <c r="O18" s="150" t="s">
        <v>22</v>
      </c>
      <c r="P18" s="150" t="s">
        <v>88</v>
      </c>
      <c r="Q18" s="150" t="s">
        <v>89</v>
      </c>
      <c r="R18" s="150" t="s">
        <v>24</v>
      </c>
    </row>
    <row r="19" spans="1:18" s="4" customFormat="1" ht="22.5" customHeight="1" thickBot="1" x14ac:dyDescent="0.3">
      <c r="A19" s="155"/>
      <c r="B19" s="157"/>
      <c r="C19" s="159"/>
      <c r="D19" s="161"/>
      <c r="F19" s="163"/>
      <c r="G19" s="163"/>
      <c r="H19" s="163"/>
      <c r="I19" s="163"/>
      <c r="K19" s="164"/>
      <c r="L19" s="148"/>
      <c r="M19" s="148"/>
      <c r="N19" s="149"/>
      <c r="O19" s="151"/>
      <c r="P19" s="150"/>
      <c r="Q19" s="150"/>
      <c r="R19" s="150"/>
    </row>
    <row r="20" spans="1:18" s="4" customFormat="1" ht="27.75" customHeight="1" x14ac:dyDescent="0.25">
      <c r="A20" s="155"/>
      <c r="B20" s="12">
        <v>1</v>
      </c>
      <c r="C20" s="13" t="s">
        <v>26</v>
      </c>
      <c r="D20" s="141">
        <v>0.1</v>
      </c>
      <c r="E20" s="14"/>
      <c r="F20" s="15"/>
      <c r="G20" s="131">
        <f>D20*'REFERENTIEL 2 MATIN&amp;GOUTER '!K3</f>
        <v>0.248</v>
      </c>
      <c r="H20" s="131">
        <f>D20*'REFERENTIEL 2 MATIN&amp;GOUTER '!L3</f>
        <v>0.379</v>
      </c>
      <c r="I20" s="132" t="str">
        <f>IF(OR(F20="",$D$13=""),"",IF($D$13="Hors SIQO",F20*G20*$D$11,F20*H20*$D$11))</f>
        <v/>
      </c>
      <c r="J20" s="14"/>
      <c r="K20" s="164"/>
      <c r="L20" s="16">
        <v>5</v>
      </c>
      <c r="M20" s="17" t="s">
        <v>27</v>
      </c>
      <c r="N20" s="142">
        <v>0.125</v>
      </c>
      <c r="O20" s="15"/>
      <c r="P20" s="133">
        <f>N20*'REFERENTIEL 2 MATIN&amp;GOUTER '!K6</f>
        <v>0.11125</v>
      </c>
      <c r="Q20" s="133">
        <f>N20*'REFERENTIEL 2 MATIN&amp;GOUTER '!L6</f>
        <v>0.15875</v>
      </c>
      <c r="R20" s="138" t="str">
        <f>IF(OR(O20="",$D$13=""),"",IF($D$13="Hors SIQO",O20*P20*$D$11,O20*Q20*$D$11))</f>
        <v/>
      </c>
    </row>
    <row r="21" spans="1:18" s="14" customFormat="1" ht="26.25" customHeight="1" x14ac:dyDescent="0.25">
      <c r="A21" s="155"/>
      <c r="B21" s="12">
        <v>2</v>
      </c>
      <c r="C21" s="13" t="s">
        <v>28</v>
      </c>
      <c r="D21" s="141">
        <v>0.1</v>
      </c>
      <c r="F21" s="18"/>
      <c r="G21" s="131">
        <f>D21*'REFERENTIEL 2 MATIN&amp;GOUTER '!K4</f>
        <v>0.24399999999999999</v>
      </c>
      <c r="H21" s="131">
        <f>D21*'REFERENTIEL 2 MATIN&amp;GOUTER '!L4</f>
        <v>0.35600000000000004</v>
      </c>
      <c r="I21" s="132" t="str">
        <f>IF(OR(F21="",$D$13=""),"",IF($D$13="Hors SIQO",F21*G21*$D$11,F21*H21*$D$11))</f>
        <v/>
      </c>
      <c r="K21" s="164"/>
      <c r="L21" s="19">
        <v>6</v>
      </c>
      <c r="M21" s="17" t="s">
        <v>29</v>
      </c>
      <c r="N21" s="142">
        <v>0.125</v>
      </c>
      <c r="O21" s="18"/>
      <c r="P21" s="133">
        <f>N21*'REFERENTIEL 2 MATIN&amp;GOUTER '!K7</f>
        <v>0.22500000000000001</v>
      </c>
      <c r="Q21" s="133">
        <f>N21*'REFERENTIEL 2 MATIN&amp;GOUTER '!L7</f>
        <v>0.37624999999999997</v>
      </c>
      <c r="R21" s="138" t="str">
        <f>IF(OR(O21="",$D$13=""),"",IF($D$13="Hors SIQO",O21*P21*$D$11,O21*Q21*$D$11))</f>
        <v/>
      </c>
    </row>
    <row r="22" spans="1:18" s="14" customFormat="1" ht="45.75" thickBot="1" x14ac:dyDescent="0.3">
      <c r="A22" s="155"/>
      <c r="B22" s="12">
        <v>3</v>
      </c>
      <c r="C22" s="20" t="s">
        <v>30</v>
      </c>
      <c r="D22" s="141">
        <v>0.1</v>
      </c>
      <c r="E22" s="21"/>
      <c r="F22" s="22"/>
      <c r="G22" s="131">
        <f>D22*'REFERENTIEL 2 MATIN&amp;GOUTER '!K5</f>
        <v>0.71100000000000008</v>
      </c>
      <c r="H22" s="131">
        <f>D22*'REFERENTIEL 2 MATIN&amp;GOUTER '!L5</f>
        <v>0.95500000000000007</v>
      </c>
      <c r="I22" s="132" t="str">
        <f>IF(OR(F22="",$D$13=""),"",IF($D$13="Hors SIQO",F22*G22*$D$11,F22*H22*$D$11))</f>
        <v/>
      </c>
      <c r="K22" s="164"/>
      <c r="L22" s="19">
        <v>7</v>
      </c>
      <c r="M22" s="17" t="s">
        <v>31</v>
      </c>
      <c r="N22" s="142">
        <v>0.06</v>
      </c>
      <c r="O22" s="18"/>
      <c r="P22" s="133">
        <f>N22*'REFERENTIEL 2 MATIN&amp;GOUTER '!K8</f>
        <v>0.17099999999999999</v>
      </c>
      <c r="Q22" s="133">
        <f>N22*'REFERENTIEL 2 MATIN&amp;GOUTER '!L8</f>
        <v>0.29339999999999999</v>
      </c>
      <c r="R22" s="138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32</v>
      </c>
      <c r="D23" s="25"/>
      <c r="E23" s="25"/>
      <c r="F23" s="26">
        <f>SUM(F20:F22)</f>
        <v>0</v>
      </c>
      <c r="G23" s="126"/>
      <c r="H23" s="25"/>
      <c r="I23" s="96">
        <f>SUM(I20:I22)</f>
        <v>0</v>
      </c>
      <c r="J23" s="23"/>
      <c r="K23" s="164"/>
      <c r="L23" s="19">
        <v>8</v>
      </c>
      <c r="M23" s="17" t="s">
        <v>33</v>
      </c>
      <c r="N23" s="142">
        <v>0.03</v>
      </c>
      <c r="O23" s="22"/>
      <c r="P23" s="133">
        <f>N23*'REFERENTIEL 2 MATIN&amp;GOUTER '!K9</f>
        <v>0.2802</v>
      </c>
      <c r="Q23" s="133">
        <f>N23*'REFERENTIEL 2 MATIN&amp;GOUTER '!L9</f>
        <v>0.46920000000000001</v>
      </c>
      <c r="R23" s="138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32</v>
      </c>
      <c r="N24" s="25"/>
      <c r="O24" s="29">
        <f>SUM(O20:O23)</f>
        <v>0</v>
      </c>
      <c r="P24" s="25"/>
      <c r="Q24" s="25"/>
      <c r="R24" s="97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46" t="str">
        <f>IF(OR(F23&gt;D16, O24&gt;N16),"Attention, vos distributions dépassent le maximum aidé.","")</f>
        <v/>
      </c>
      <c r="D26" s="146"/>
      <c r="E26" s="146"/>
      <c r="F26" s="146"/>
      <c r="G26" s="146"/>
      <c r="H26" s="146"/>
      <c r="I26" s="146"/>
      <c r="K26" s="30"/>
      <c r="L26" s="147" t="str">
        <f>IF(OR(N20&gt;0.125,N21&gt;0.125,N22&gt;0.06,N23&gt;0.03),"Attention, les portions sont plafonnées aux portions recommandées","")</f>
        <v/>
      </c>
      <c r="M26" s="147"/>
      <c r="N26" s="147"/>
      <c r="O26" s="147"/>
      <c r="P26" s="147"/>
      <c r="Q26" s="147"/>
      <c r="R26" s="147"/>
    </row>
    <row r="27" spans="1:18" s="4" customFormat="1" x14ac:dyDescent="0.25">
      <c r="A27" s="27"/>
      <c r="C27" s="146"/>
      <c r="D27" s="146"/>
      <c r="E27" s="146"/>
      <c r="F27" s="146"/>
      <c r="G27" s="146"/>
      <c r="H27" s="146"/>
      <c r="I27" s="146"/>
      <c r="L27" s="147"/>
      <c r="M27" s="147"/>
      <c r="N27" s="147"/>
      <c r="O27" s="147"/>
      <c r="P27" s="147"/>
      <c r="Q27" s="147"/>
      <c r="R27" s="147"/>
    </row>
    <row r="28" spans="1:18" s="4" customFormat="1" x14ac:dyDescent="0.25">
      <c r="A28" s="27"/>
      <c r="L28" s="98"/>
      <c r="M28" s="98"/>
      <c r="N28" s="98"/>
      <c r="O28" s="98"/>
      <c r="P28" s="98"/>
      <c r="Q28" s="98"/>
      <c r="R28" s="98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7"/>
      <c r="H30" s="33" t="s">
        <v>34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sheetProtection algorithmName="SHA-512" hashValue="1xt4KL0nKCwgM1OY83zQYQBgkibXoB5Nuw5FLOIZ7lJrNC1VsbieOYlk/QoO8TMxVHOUNtSKG4NssezCDaprWg==" saltValue="KOdWIbvKO1WijkEBwffeEw==" spinCount="100000" sheet="1" objects="1" scenarios="1"/>
  <mergeCells count="29"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  <mergeCell ref="H10:P11"/>
    <mergeCell ref="A11:C11"/>
    <mergeCell ref="A13:C13"/>
    <mergeCell ref="A16:C16"/>
    <mergeCell ref="K16:M16"/>
    <mergeCell ref="A18:A22"/>
    <mergeCell ref="B18:B19"/>
    <mergeCell ref="C18:C19"/>
    <mergeCell ref="D18:D19"/>
    <mergeCell ref="F18:F19"/>
    <mergeCell ref="A1:R1"/>
    <mergeCell ref="A2:R4"/>
    <mergeCell ref="A5:R5"/>
    <mergeCell ref="A7:C7"/>
    <mergeCell ref="H8:P9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  <x14:dataValidation type="list" allowBlank="1" showInputMessage="1" showErrorMessage="1">
          <x14:formula1>
            <xm:f>'REFENRENTIEL 1 MIDI'!$C$2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G1" workbookViewId="0">
      <selection activeCell="P18" sqref="P18:Q18"/>
    </sheetView>
  </sheetViews>
  <sheetFormatPr baseColWidth="10" defaultRowHeight="15" x14ac:dyDescent="0.25"/>
  <cols>
    <col min="1" max="3" width="11.42578125" style="39"/>
    <col min="4" max="4" width="7.42578125" style="39" customWidth="1"/>
    <col min="5" max="6" width="5.7109375" style="39" customWidth="1"/>
    <col min="7" max="7" width="46.7109375" style="39" customWidth="1"/>
    <col min="8" max="8" width="10.7109375" style="39" customWidth="1"/>
    <col min="9" max="9" width="12.42578125" style="39" customWidth="1"/>
    <col min="10" max="16384" width="11.42578125" style="39"/>
  </cols>
  <sheetData>
    <row r="1" spans="1:13" ht="15.75" thickBot="1" x14ac:dyDescent="0.3">
      <c r="A1" s="180" t="s">
        <v>35</v>
      </c>
      <c r="B1" s="180"/>
      <c r="C1" s="37" t="s">
        <v>36</v>
      </c>
      <c r="D1" s="38"/>
      <c r="F1" s="181" t="s">
        <v>37</v>
      </c>
      <c r="G1" s="182"/>
      <c r="H1" s="185" t="s">
        <v>38</v>
      </c>
      <c r="I1" s="40" t="s">
        <v>39</v>
      </c>
      <c r="J1" s="41" t="s">
        <v>40</v>
      </c>
      <c r="L1" s="42" t="s">
        <v>36</v>
      </c>
      <c r="M1" s="43" t="s">
        <v>97</v>
      </c>
    </row>
    <row r="2" spans="1:13" ht="15.75" thickBot="1" x14ac:dyDescent="0.3">
      <c r="A2" s="44" t="s">
        <v>41</v>
      </c>
      <c r="B2" s="44" t="s">
        <v>19</v>
      </c>
      <c r="C2" s="45" t="s">
        <v>10</v>
      </c>
      <c r="F2" s="183"/>
      <c r="G2" s="184"/>
      <c r="H2" s="186"/>
      <c r="I2" s="46" t="s">
        <v>42</v>
      </c>
      <c r="J2" s="47" t="s">
        <v>42</v>
      </c>
      <c r="L2" s="48" t="s">
        <v>55</v>
      </c>
      <c r="M2" s="49">
        <v>80</v>
      </c>
    </row>
    <row r="3" spans="1:13" ht="15" customHeight="1" thickBot="1" x14ac:dyDescent="0.3">
      <c r="A3" s="50" t="s">
        <v>12</v>
      </c>
      <c r="B3" s="50">
        <v>1</v>
      </c>
      <c r="C3" s="50" t="s">
        <v>43</v>
      </c>
      <c r="E3" s="187" t="s">
        <v>44</v>
      </c>
      <c r="F3" s="51">
        <v>1</v>
      </c>
      <c r="G3" s="52" t="s">
        <v>26</v>
      </c>
      <c r="H3" s="53">
        <v>0.1</v>
      </c>
      <c r="I3" s="54">
        <v>1.56</v>
      </c>
      <c r="J3" s="55">
        <v>1.74</v>
      </c>
      <c r="L3" s="56" t="s">
        <v>56</v>
      </c>
      <c r="M3" s="49">
        <v>80</v>
      </c>
    </row>
    <row r="4" spans="1:13" ht="15" customHeight="1" thickBot="1" x14ac:dyDescent="0.3">
      <c r="A4" s="50" t="s">
        <v>45</v>
      </c>
      <c r="B4" s="50">
        <v>2</v>
      </c>
      <c r="C4" s="50" t="s">
        <v>46</v>
      </c>
      <c r="E4" s="188"/>
      <c r="F4" s="58">
        <v>2</v>
      </c>
      <c r="G4" s="59" t="s">
        <v>28</v>
      </c>
      <c r="H4" s="53">
        <v>0.1</v>
      </c>
      <c r="I4" s="61">
        <v>1.4</v>
      </c>
      <c r="J4" s="62">
        <v>1.56</v>
      </c>
      <c r="L4" s="56" t="s">
        <v>57</v>
      </c>
      <c r="M4" s="49">
        <v>80</v>
      </c>
    </row>
    <row r="5" spans="1:13" ht="15" customHeight="1" thickBot="1" x14ac:dyDescent="0.3">
      <c r="A5" s="63" t="s">
        <v>47</v>
      </c>
      <c r="B5" s="50">
        <v>3</v>
      </c>
      <c r="C5" s="50"/>
      <c r="E5" s="189"/>
      <c r="F5" s="64">
        <v>3</v>
      </c>
      <c r="G5" s="65" t="s">
        <v>30</v>
      </c>
      <c r="H5" s="53">
        <v>0.1</v>
      </c>
      <c r="I5" s="67">
        <v>2.58</v>
      </c>
      <c r="J5" s="68">
        <v>2.88</v>
      </c>
      <c r="L5" s="56" t="s">
        <v>58</v>
      </c>
      <c r="M5" s="57">
        <v>79</v>
      </c>
    </row>
    <row r="6" spans="1:13" ht="15" customHeight="1" x14ac:dyDescent="0.25">
      <c r="A6" s="50" t="s">
        <v>48</v>
      </c>
      <c r="B6" s="50">
        <v>4</v>
      </c>
      <c r="C6" s="50"/>
      <c r="E6" s="190" t="s">
        <v>49</v>
      </c>
      <c r="F6" s="69">
        <v>5</v>
      </c>
      <c r="G6" s="70" t="s">
        <v>27</v>
      </c>
      <c r="H6" s="71">
        <v>0.125</v>
      </c>
      <c r="I6" s="72">
        <v>1.1299999999999999</v>
      </c>
      <c r="J6" s="73">
        <v>1.27</v>
      </c>
      <c r="L6" s="56" t="s">
        <v>59</v>
      </c>
      <c r="M6" s="57">
        <v>80</v>
      </c>
    </row>
    <row r="7" spans="1:13" ht="15" customHeight="1" x14ac:dyDescent="0.25">
      <c r="A7" s="50" t="s">
        <v>50</v>
      </c>
      <c r="B7" s="50">
        <v>5</v>
      </c>
      <c r="C7" s="50"/>
      <c r="E7" s="191"/>
      <c r="F7" s="74">
        <v>6</v>
      </c>
      <c r="G7" s="75" t="s">
        <v>29</v>
      </c>
      <c r="H7" s="76">
        <v>0.125</v>
      </c>
      <c r="I7" s="77">
        <v>1.08</v>
      </c>
      <c r="J7" s="78">
        <v>1.21</v>
      </c>
      <c r="L7" s="56" t="s">
        <v>60</v>
      </c>
      <c r="M7" s="57">
        <v>80</v>
      </c>
    </row>
    <row r="8" spans="1:13" x14ac:dyDescent="0.25">
      <c r="A8" s="50" t="s">
        <v>51</v>
      </c>
      <c r="B8" s="50">
        <v>6</v>
      </c>
      <c r="C8" s="50"/>
      <c r="E8" s="191"/>
      <c r="F8" s="74">
        <v>7</v>
      </c>
      <c r="G8" s="75" t="s">
        <v>52</v>
      </c>
      <c r="H8" s="79">
        <v>0.06</v>
      </c>
      <c r="I8" s="77">
        <v>1.83</v>
      </c>
      <c r="J8" s="78">
        <v>2.0499999999999998</v>
      </c>
      <c r="L8" s="56" t="s">
        <v>61</v>
      </c>
      <c r="M8" s="57">
        <v>77</v>
      </c>
    </row>
    <row r="9" spans="1:13" x14ac:dyDescent="0.25">
      <c r="A9" s="50" t="s">
        <v>53</v>
      </c>
      <c r="B9" s="50">
        <v>7</v>
      </c>
      <c r="C9" s="50"/>
      <c r="E9" s="192"/>
      <c r="F9" s="74">
        <v>8</v>
      </c>
      <c r="G9" s="75" t="s">
        <v>33</v>
      </c>
      <c r="H9" s="76">
        <v>0.03</v>
      </c>
      <c r="I9" s="77">
        <v>5.63</v>
      </c>
      <c r="J9" s="78">
        <v>6.3</v>
      </c>
      <c r="L9" s="56" t="s">
        <v>62</v>
      </c>
      <c r="M9" s="57">
        <v>93</v>
      </c>
    </row>
    <row r="10" spans="1:13" ht="15.75" thickBot="1" x14ac:dyDescent="0.3">
      <c r="A10" s="50" t="s">
        <v>87</v>
      </c>
      <c r="B10" s="50">
        <v>8</v>
      </c>
      <c r="L10" s="80" t="s">
        <v>63</v>
      </c>
      <c r="M10" s="81">
        <v>79</v>
      </c>
    </row>
    <row r="11" spans="1:13" x14ac:dyDescent="0.25">
      <c r="A11" s="50" t="s">
        <v>54</v>
      </c>
      <c r="B11" s="50">
        <v>9</v>
      </c>
      <c r="C11" s="50"/>
      <c r="L11" s="82" t="s">
        <v>64</v>
      </c>
      <c r="M11" s="83"/>
    </row>
    <row r="12" spans="1:13" x14ac:dyDescent="0.25">
      <c r="G12" s="84"/>
      <c r="L12" s="85" t="s">
        <v>65</v>
      </c>
      <c r="M12" s="86"/>
    </row>
    <row r="13" spans="1:13" x14ac:dyDescent="0.25">
      <c r="L13" s="85" t="s">
        <v>66</v>
      </c>
      <c r="M13" s="86"/>
    </row>
    <row r="14" spans="1:13" x14ac:dyDescent="0.25">
      <c r="L14" s="85" t="s">
        <v>67</v>
      </c>
      <c r="M14" s="86"/>
    </row>
    <row r="15" spans="1:13" x14ac:dyDescent="0.25">
      <c r="L15" s="85" t="s">
        <v>68</v>
      </c>
      <c r="M15" s="86"/>
    </row>
    <row r="16" spans="1:13" x14ac:dyDescent="0.25">
      <c r="L16" s="85" t="s">
        <v>69</v>
      </c>
      <c r="M16" s="86"/>
    </row>
    <row r="17" spans="12:13" x14ac:dyDescent="0.25">
      <c r="L17" s="85" t="s">
        <v>70</v>
      </c>
      <c r="M17" s="86"/>
    </row>
    <row r="18" spans="12:13" x14ac:dyDescent="0.25">
      <c r="L18" s="85" t="s">
        <v>71</v>
      </c>
      <c r="M18" s="86"/>
    </row>
    <row r="19" spans="12:13" ht="15.75" thickBot="1" x14ac:dyDescent="0.3">
      <c r="L19" s="87" t="s">
        <v>72</v>
      </c>
      <c r="M19" s="88"/>
    </row>
    <row r="20" spans="12:13" x14ac:dyDescent="0.25">
      <c r="L20" s="89" t="s">
        <v>73</v>
      </c>
      <c r="M20" s="90"/>
    </row>
    <row r="21" spans="12:13" x14ac:dyDescent="0.25">
      <c r="L21" s="91" t="s">
        <v>74</v>
      </c>
      <c r="M21" s="92"/>
    </row>
    <row r="22" spans="12:13" x14ac:dyDescent="0.25">
      <c r="L22" s="91" t="s">
        <v>75</v>
      </c>
      <c r="M22" s="92"/>
    </row>
    <row r="23" spans="12:13" x14ac:dyDescent="0.25">
      <c r="L23" s="91" t="s">
        <v>76</v>
      </c>
      <c r="M23" s="92"/>
    </row>
    <row r="24" spans="12:13" x14ac:dyDescent="0.25">
      <c r="L24" s="91" t="s">
        <v>77</v>
      </c>
      <c r="M24" s="92"/>
    </row>
    <row r="25" spans="12:13" x14ac:dyDescent="0.25">
      <c r="L25" s="91" t="s">
        <v>78</v>
      </c>
      <c r="M25" s="92"/>
    </row>
    <row r="26" spans="12:13" x14ac:dyDescent="0.25">
      <c r="L26" s="91" t="s">
        <v>79</v>
      </c>
      <c r="M26" s="92"/>
    </row>
    <row r="27" spans="12:13" x14ac:dyDescent="0.25">
      <c r="L27" s="91" t="s">
        <v>80</v>
      </c>
      <c r="M27" s="92"/>
    </row>
    <row r="28" spans="12:13" ht="15.75" thickBot="1" x14ac:dyDescent="0.3">
      <c r="L28" s="93" t="s">
        <v>81</v>
      </c>
      <c r="M28" s="94"/>
    </row>
    <row r="29" spans="12:13" x14ac:dyDescent="0.25">
      <c r="L29" s="95"/>
    </row>
    <row r="30" spans="12:13" x14ac:dyDescent="0.25">
      <c r="L30" s="95"/>
      <c r="M30" s="95"/>
    </row>
    <row r="31" spans="12:13" x14ac:dyDescent="0.25">
      <c r="L31" s="95"/>
      <c r="M31" s="95"/>
    </row>
  </sheetData>
  <mergeCells count="5">
    <mergeCell ref="A1:B1"/>
    <mergeCell ref="F1:G2"/>
    <mergeCell ref="H1:H2"/>
    <mergeCell ref="E3:E5"/>
    <mergeCell ref="E6:E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P18" sqref="P18:Q18"/>
    </sheetView>
  </sheetViews>
  <sheetFormatPr baseColWidth="10" defaultColWidth="11.42578125" defaultRowHeight="15" x14ac:dyDescent="0.25"/>
  <cols>
    <col min="1" max="1" width="15.28515625" customWidth="1"/>
    <col min="5" max="6" width="5.7109375" style="39" customWidth="1"/>
    <col min="7" max="7" width="46.7109375" style="39" customWidth="1"/>
    <col min="8" max="8" width="10.7109375" style="39" customWidth="1"/>
    <col min="9" max="9" width="11.42578125" customWidth="1"/>
  </cols>
  <sheetData>
    <row r="1" spans="1:12" x14ac:dyDescent="0.25">
      <c r="A1" s="195" t="s">
        <v>35</v>
      </c>
      <c r="B1" s="195"/>
      <c r="C1" s="99" t="s">
        <v>36</v>
      </c>
      <c r="D1" s="100" t="s">
        <v>82</v>
      </c>
      <c r="F1" s="181" t="s">
        <v>37</v>
      </c>
      <c r="G1" s="182"/>
      <c r="H1" s="185" t="s">
        <v>38</v>
      </c>
      <c r="I1" s="196" t="s">
        <v>39</v>
      </c>
      <c r="J1" s="197"/>
      <c r="K1" s="193" t="s">
        <v>40</v>
      </c>
      <c r="L1" s="194"/>
    </row>
    <row r="2" spans="1:12" ht="15.75" thickBot="1" x14ac:dyDescent="0.3">
      <c r="A2" s="101" t="s">
        <v>41</v>
      </c>
      <c r="B2" s="101" t="s">
        <v>19</v>
      </c>
      <c r="C2" s="102" t="s">
        <v>10</v>
      </c>
      <c r="D2" t="s">
        <v>83</v>
      </c>
      <c r="F2" s="183"/>
      <c r="G2" s="184"/>
      <c r="H2" s="186"/>
      <c r="I2" s="103" t="s">
        <v>84</v>
      </c>
      <c r="J2" s="104" t="s">
        <v>85</v>
      </c>
      <c r="K2" s="105" t="s">
        <v>84</v>
      </c>
      <c r="L2" s="106" t="s">
        <v>85</v>
      </c>
    </row>
    <row r="3" spans="1:12" ht="15" customHeight="1" x14ac:dyDescent="0.25">
      <c r="A3" s="107" t="s">
        <v>12</v>
      </c>
      <c r="B3" s="107">
        <v>1</v>
      </c>
      <c r="C3" s="107" t="s">
        <v>43</v>
      </c>
      <c r="D3" t="s">
        <v>86</v>
      </c>
      <c r="E3" s="187" t="s">
        <v>44</v>
      </c>
      <c r="F3" s="51">
        <v>1</v>
      </c>
      <c r="G3" s="52" t="s">
        <v>26</v>
      </c>
      <c r="H3" s="53">
        <v>100</v>
      </c>
      <c r="I3" s="108">
        <v>2.2200000000000002</v>
      </c>
      <c r="J3" s="109">
        <v>3.39</v>
      </c>
      <c r="K3" s="110">
        <v>2.48</v>
      </c>
      <c r="L3" s="111">
        <v>3.79</v>
      </c>
    </row>
    <row r="4" spans="1:12" x14ac:dyDescent="0.25">
      <c r="A4" s="107" t="s">
        <v>45</v>
      </c>
      <c r="B4" s="107">
        <v>2</v>
      </c>
      <c r="C4" s="107" t="s">
        <v>46</v>
      </c>
      <c r="E4" s="188"/>
      <c r="F4" s="58">
        <v>2</v>
      </c>
      <c r="G4" s="59" t="s">
        <v>28</v>
      </c>
      <c r="H4" s="60">
        <v>100</v>
      </c>
      <c r="I4" s="112">
        <v>2.1800000000000002</v>
      </c>
      <c r="J4" s="113">
        <v>3.19</v>
      </c>
      <c r="K4" s="114">
        <v>2.44</v>
      </c>
      <c r="L4" s="115">
        <v>3.56</v>
      </c>
    </row>
    <row r="5" spans="1:12" ht="15.75" thickBot="1" x14ac:dyDescent="0.3">
      <c r="A5" s="107" t="s">
        <v>47</v>
      </c>
      <c r="B5" s="107">
        <v>3</v>
      </c>
      <c r="C5" s="107"/>
      <c r="E5" s="189"/>
      <c r="F5" s="64">
        <v>3</v>
      </c>
      <c r="G5" s="65" t="s">
        <v>30</v>
      </c>
      <c r="H5" s="66">
        <v>100</v>
      </c>
      <c r="I5" s="116">
        <v>6.36</v>
      </c>
      <c r="J5" s="117">
        <v>8.5500000000000007</v>
      </c>
      <c r="K5" s="118">
        <v>7.11</v>
      </c>
      <c r="L5" s="119">
        <v>9.5500000000000007</v>
      </c>
    </row>
    <row r="6" spans="1:12" ht="15" customHeight="1" x14ac:dyDescent="0.25">
      <c r="A6" s="107" t="s">
        <v>48</v>
      </c>
      <c r="B6" s="107">
        <v>4</v>
      </c>
      <c r="C6" s="107"/>
      <c r="E6" s="190" t="s">
        <v>49</v>
      </c>
      <c r="F6" s="69">
        <v>5</v>
      </c>
      <c r="G6" s="70" t="s">
        <v>27</v>
      </c>
      <c r="H6" s="71">
        <v>125</v>
      </c>
      <c r="I6" s="120">
        <v>0.8</v>
      </c>
      <c r="J6" s="129">
        <v>1.1299999999999999</v>
      </c>
      <c r="K6" s="121">
        <v>0.89</v>
      </c>
      <c r="L6" s="111">
        <v>1.27</v>
      </c>
    </row>
    <row r="7" spans="1:12" x14ac:dyDescent="0.25">
      <c r="A7" s="107" t="s">
        <v>50</v>
      </c>
      <c r="B7" s="107">
        <v>5</v>
      </c>
      <c r="C7" s="107"/>
      <c r="E7" s="191"/>
      <c r="F7" s="74">
        <v>6</v>
      </c>
      <c r="G7" s="75" t="s">
        <v>29</v>
      </c>
      <c r="H7" s="76">
        <v>125</v>
      </c>
      <c r="I7" s="122">
        <v>1.61</v>
      </c>
      <c r="J7" s="113">
        <v>2.7</v>
      </c>
      <c r="K7" s="114">
        <v>1.8</v>
      </c>
      <c r="L7" s="124">
        <v>3.01</v>
      </c>
    </row>
    <row r="8" spans="1:12" x14ac:dyDescent="0.25">
      <c r="A8" s="107" t="s">
        <v>51</v>
      </c>
      <c r="B8" s="107">
        <v>6</v>
      </c>
      <c r="C8" s="107"/>
      <c r="E8" s="191"/>
      <c r="F8" s="74">
        <v>7</v>
      </c>
      <c r="G8" s="75" t="s">
        <v>52</v>
      </c>
      <c r="H8" s="79">
        <v>60</v>
      </c>
      <c r="I8" s="122">
        <v>2.5499999999999998</v>
      </c>
      <c r="J8" s="113">
        <v>4.38</v>
      </c>
      <c r="K8" s="123">
        <v>2.85</v>
      </c>
      <c r="L8" s="124">
        <v>4.8899999999999997</v>
      </c>
    </row>
    <row r="9" spans="1:12" x14ac:dyDescent="0.25">
      <c r="A9" s="107" t="s">
        <v>53</v>
      </c>
      <c r="B9" s="107">
        <v>7</v>
      </c>
      <c r="C9" s="107"/>
      <c r="E9" s="192"/>
      <c r="F9" s="74">
        <v>8</v>
      </c>
      <c r="G9" s="75" t="s">
        <v>90</v>
      </c>
      <c r="H9" s="76">
        <v>30</v>
      </c>
      <c r="I9" s="122">
        <v>8.36</v>
      </c>
      <c r="J9" s="113">
        <v>14</v>
      </c>
      <c r="K9" s="123">
        <v>9.34</v>
      </c>
      <c r="L9" s="124">
        <v>15.64</v>
      </c>
    </row>
    <row r="10" spans="1:12" x14ac:dyDescent="0.25">
      <c r="A10" s="107" t="s">
        <v>87</v>
      </c>
      <c r="B10" s="107">
        <v>8</v>
      </c>
      <c r="C10" s="107"/>
    </row>
    <row r="11" spans="1:12" x14ac:dyDescent="0.25">
      <c r="A11" s="50" t="s">
        <v>54</v>
      </c>
      <c r="B11" s="50">
        <v>9</v>
      </c>
    </row>
    <row r="12" spans="1:12" x14ac:dyDescent="0.25">
      <c r="G12" s="84"/>
    </row>
    <row r="27" spans="13:15" x14ac:dyDescent="0.25">
      <c r="M27" s="125"/>
    </row>
    <row r="28" spans="13:15" x14ac:dyDescent="0.25">
      <c r="M28" s="125"/>
    </row>
    <row r="29" spans="13:15" x14ac:dyDescent="0.25">
      <c r="M29" s="125"/>
      <c r="N29" s="125"/>
      <c r="O29" s="125"/>
    </row>
  </sheetData>
  <mergeCells count="7">
    <mergeCell ref="K1:L1"/>
    <mergeCell ref="E3:E5"/>
    <mergeCell ref="E6:E9"/>
    <mergeCell ref="A1:B1"/>
    <mergeCell ref="F1:G2"/>
    <mergeCell ref="H1:H2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CHRISTINE RAIFFAUD</cp:lastModifiedBy>
  <dcterms:created xsi:type="dcterms:W3CDTF">2022-09-30T15:15:11Z</dcterms:created>
  <dcterms:modified xsi:type="dcterms:W3CDTF">2022-12-14T16:08:55Z</dcterms:modified>
</cp:coreProperties>
</file>